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G:\Mi unidad\Contabilidades\Empresa Alcaya Auditores y Asociados Ltda\Renta\AT2026\"/>
    </mc:Choice>
  </mc:AlternateContent>
  <xr:revisionPtr revIDLastSave="0" documentId="13_ncr:1_{8A3C65D8-B060-442D-AD91-5A75326F0BE4}" xr6:coauthVersionLast="47" xr6:coauthVersionMax="47" xr10:uidLastSave="{00000000-0000-0000-0000-000000000000}"/>
  <bookViews>
    <workbookView xWindow="-38520" yWindow="3390" windowWidth="38640" windowHeight="21120" xr2:uid="{00000000-000D-0000-FFFF-FFFF00000000}"/>
  </bookViews>
  <sheets>
    <sheet name="F22 AT2026" sheetId="1" r:id="rId1"/>
    <sheet name="IGC 2026" sheetId="2" r:id="rId2"/>
  </sheets>
  <externalReferences>
    <externalReference r:id="rId3"/>
  </externalReferences>
  <definedNames>
    <definedName name="GVKey">""</definedName>
    <definedName name="INVERSION" localSheetId="1">#REF!</definedName>
    <definedName name="INVERSION">#REF!</definedName>
    <definedName name="operacion" localSheetId="1">#REF!</definedName>
    <definedName name="operacion">#REF!</definedName>
    <definedName name="OPERACION1" localSheetId="1">#REF!</definedName>
    <definedName name="OPERACION1">#REF!</definedName>
    <definedName name="SPSet">"current"</definedName>
    <definedName name="SPWS_WBID">""</definedName>
    <definedName name="v">'[1]Registrar '!$A$2:$B$182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SKkZxq22KcbX+Nx9/zQS1+Hf+02luij2md/ef5HTfcw="/>
    </ext>
  </extLst>
</workbook>
</file>

<file path=xl/calcChain.xml><?xml version="1.0" encoding="utf-8"?>
<calcChain xmlns="http://schemas.openxmlformats.org/spreadsheetml/2006/main">
  <c r="W190" i="1" l="1"/>
  <c r="AD181" i="1"/>
  <c r="A151" i="1"/>
  <c r="A152" i="1"/>
  <c r="A153" i="1"/>
  <c r="A154" i="1"/>
  <c r="A155" i="1"/>
  <c r="A156" i="1"/>
  <c r="A157" i="1"/>
  <c r="AB22" i="1"/>
  <c r="Y22" i="1"/>
  <c r="R22" i="1"/>
  <c r="AB7" i="1"/>
  <c r="Y7" i="1"/>
  <c r="R7" i="1"/>
  <c r="AE295" i="1"/>
  <c r="N295" i="1"/>
  <c r="AJ667" i="2"/>
  <c r="AJ573" i="2"/>
  <c r="AJ572" i="2"/>
  <c r="AE556" i="2"/>
  <c r="AE548" i="2"/>
  <c r="Q509" i="2"/>
  <c r="F486" i="2"/>
  <c r="I12" i="2"/>
  <c r="E12" i="2"/>
  <c r="I11" i="2"/>
  <c r="E11" i="2"/>
  <c r="C11" i="2"/>
  <c r="B12" i="2" s="1"/>
  <c r="I10" i="2"/>
  <c r="E10" i="2"/>
  <c r="C10" i="2"/>
  <c r="B11" i="2" s="1"/>
  <c r="I9" i="2"/>
  <c r="E9" i="2"/>
  <c r="C9" i="2"/>
  <c r="B10" i="2" s="1"/>
  <c r="I8" i="2"/>
  <c r="E8" i="2"/>
  <c r="C8" i="2"/>
  <c r="B9" i="2" s="1"/>
  <c r="I7" i="2"/>
  <c r="E7" i="2"/>
  <c r="C7" i="2"/>
  <c r="B8" i="2" s="1"/>
  <c r="I6" i="2"/>
  <c r="E6" i="2"/>
  <c r="C6" i="2"/>
  <c r="B7" i="2" s="1"/>
  <c r="C5" i="2"/>
  <c r="B6" i="2" s="1"/>
  <c r="AE689" i="1"/>
  <c r="AE695" i="1" s="1"/>
  <c r="AE673" i="1"/>
  <c r="AJ673" i="1" s="1"/>
  <c r="AE669" i="1"/>
  <c r="AJ669" i="1" s="1"/>
  <c r="AE658" i="1"/>
  <c r="Q624" i="1"/>
  <c r="N624" i="1"/>
  <c r="F624" i="1"/>
  <c r="AG623" i="1"/>
  <c r="AC623" i="1"/>
  <c r="Y623" i="1"/>
  <c r="U623" i="1"/>
  <c r="Q623" i="1"/>
  <c r="N623" i="1"/>
  <c r="F623" i="1"/>
  <c r="J620" i="1"/>
  <c r="AC605" i="1"/>
  <c r="Y605" i="1"/>
  <c r="U605" i="1"/>
  <c r="N605" i="1"/>
  <c r="AJ557" i="1" s="1"/>
  <c r="AG604" i="1"/>
  <c r="AC604" i="1"/>
  <c r="Y604" i="1"/>
  <c r="U604" i="1"/>
  <c r="Q604" i="1"/>
  <c r="N604" i="1"/>
  <c r="J598" i="1"/>
  <c r="AE583" i="1"/>
  <c r="AJ583" i="1" s="1"/>
  <c r="AE582" i="1"/>
  <c r="AJ582" i="1" s="1"/>
  <c r="AE580" i="1"/>
  <c r="AJ580" i="1" s="1"/>
  <c r="AE578" i="1"/>
  <c r="AE574" i="1"/>
  <c r="AJ574" i="1" s="1"/>
  <c r="AE558" i="1"/>
  <c r="AJ558" i="1" s="1"/>
  <c r="AE548" i="1"/>
  <c r="AE547" i="1"/>
  <c r="AE524" i="1"/>
  <c r="N511" i="1"/>
  <c r="J511" i="1"/>
  <c r="F511" i="1"/>
  <c r="AG510" i="1"/>
  <c r="AC510" i="1"/>
  <c r="Y510" i="1"/>
  <c r="U510" i="1"/>
  <c r="N510" i="1"/>
  <c r="J510" i="1"/>
  <c r="F510" i="1"/>
  <c r="Q507" i="1"/>
  <c r="AC492" i="1"/>
  <c r="Y492" i="1"/>
  <c r="U492" i="1"/>
  <c r="N492" i="1"/>
  <c r="AG491" i="1"/>
  <c r="AC491" i="1"/>
  <c r="Y491" i="1"/>
  <c r="U491" i="1"/>
  <c r="Q491" i="1"/>
  <c r="N491" i="1"/>
  <c r="AE445" i="1" s="1"/>
  <c r="AJ445" i="1" s="1"/>
  <c r="J491" i="1"/>
  <c r="AE470" i="1"/>
  <c r="AJ470" i="1" s="1"/>
  <c r="AE469" i="1"/>
  <c r="AJ469" i="1" s="1"/>
  <c r="AE466" i="1"/>
  <c r="AJ466" i="1" s="1"/>
  <c r="AE465" i="1"/>
  <c r="AJ465" i="1" s="1"/>
  <c r="AE464" i="1"/>
  <c r="AJ464" i="1" s="1"/>
  <c r="AE463" i="1"/>
  <c r="AE443" i="1" s="1"/>
  <c r="AJ443" i="1" s="1"/>
  <c r="AE462" i="1"/>
  <c r="AE459" i="1"/>
  <c r="AJ459" i="1" s="1"/>
  <c r="AE454" i="1"/>
  <c r="AE467" i="1"/>
  <c r="AJ467" i="1" s="1"/>
  <c r="AE402" i="1"/>
  <c r="AE374" i="1"/>
  <c r="AE348" i="1"/>
  <c r="AE341" i="1"/>
  <c r="AE335" i="1"/>
  <c r="AF305" i="1"/>
  <c r="AE250" i="1"/>
  <c r="AE219" i="1"/>
  <c r="AE222" i="1" s="1"/>
  <c r="AE58" i="1" s="1"/>
  <c r="AE212" i="1"/>
  <c r="Z212" i="1"/>
  <c r="U212" i="1"/>
  <c r="AE203" i="1"/>
  <c r="Z203" i="1"/>
  <c r="U203" i="1"/>
  <c r="W185" i="1"/>
  <c r="AD194" i="1"/>
  <c r="AE143" i="1" s="1"/>
  <c r="AE159" i="1" s="1"/>
  <c r="A138" i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9" i="1" s="1"/>
  <c r="A160" i="1" s="1"/>
  <c r="A161" i="1" s="1"/>
  <c r="A162" i="1" s="1"/>
  <c r="AE137" i="1"/>
  <c r="AE133" i="1" s="1"/>
  <c r="A133" i="1"/>
  <c r="AE132" i="1"/>
  <c r="AE119" i="1"/>
  <c r="AE116" i="1"/>
  <c r="AE115" i="1"/>
  <c r="AE112" i="1"/>
  <c r="AE111" i="1"/>
  <c r="AE110" i="1"/>
  <c r="AE107" i="1"/>
  <c r="AE103" i="1"/>
  <c r="AE102" i="1"/>
  <c r="AE101" i="1"/>
  <c r="AE100" i="1"/>
  <c r="AE99" i="1"/>
  <c r="AE98" i="1"/>
  <c r="Y97" i="1"/>
  <c r="S97" i="1"/>
  <c r="AE96" i="1"/>
  <c r="AE95" i="1"/>
  <c r="AE94" i="1"/>
  <c r="AE93" i="1"/>
  <c r="Y92" i="1"/>
  <c r="S92" i="1"/>
  <c r="AE91" i="1"/>
  <c r="A89" i="1"/>
  <c r="A90" i="1" s="1"/>
  <c r="A91" i="1" s="1"/>
  <c r="A92" i="1" s="1"/>
  <c r="A97" i="1" s="1"/>
  <c r="A103" i="1" s="1"/>
  <c r="A104" i="1" s="1"/>
  <c r="A105" i="1" s="1"/>
  <c r="A106" i="1" s="1"/>
  <c r="A107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64" i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E57" i="1"/>
  <c r="AE48" i="1"/>
  <c r="AE38" i="1"/>
  <c r="AE30" i="1"/>
  <c r="AB30" i="1"/>
  <c r="Y30" i="1"/>
  <c r="U30" i="1"/>
  <c r="R30" i="1"/>
  <c r="AE26" i="1"/>
  <c r="AB26" i="1"/>
  <c r="AE15" i="1"/>
  <c r="AB15" i="1"/>
  <c r="Y15" i="1"/>
  <c r="U15" i="1"/>
  <c r="R15" i="1"/>
  <c r="AE12" i="1"/>
  <c r="W192" i="1" l="1"/>
  <c r="W194" i="1" s="1"/>
  <c r="AE25" i="1" s="1"/>
  <c r="AE80" i="1"/>
  <c r="AE59" i="1"/>
  <c r="AE549" i="1"/>
  <c r="AE552" i="1" s="1"/>
  <c r="AE92" i="1"/>
  <c r="M39" i="1"/>
  <c r="AE39" i="1" s="1"/>
  <c r="AJ560" i="1"/>
  <c r="AJ578" i="1"/>
  <c r="AJ442" i="1"/>
  <c r="AE97" i="1"/>
  <c r="AE639" i="1"/>
  <c r="AE659" i="1" s="1"/>
  <c r="AE671" i="1"/>
  <c r="AJ671" i="1" s="1"/>
  <c r="AE579" i="1"/>
  <c r="AJ548" i="1"/>
  <c r="U206" i="1"/>
  <c r="U205" i="1"/>
  <c r="AE434" i="1"/>
  <c r="AE437" i="1" s="1"/>
  <c r="Q509" i="1"/>
  <c r="AJ463" i="1"/>
  <c r="AE46" i="1" l="1"/>
  <c r="AE52" i="1" s="1"/>
  <c r="AJ573" i="1"/>
  <c r="AE572" i="1"/>
  <c r="J616" i="1"/>
  <c r="S89" i="1"/>
  <c r="AE89" i="1" s="1"/>
  <c r="AJ616" i="1" s="1"/>
  <c r="AE573" i="1"/>
  <c r="AE667" i="1"/>
  <c r="AE668" i="1"/>
  <c r="AJ668" i="1"/>
  <c r="J622" i="1"/>
  <c r="AJ579" i="1"/>
  <c r="AE586" i="1"/>
  <c r="AE555" i="1" s="1"/>
  <c r="AJ572" i="1"/>
  <c r="AJ667" i="1"/>
  <c r="AJ90" i="1"/>
  <c r="AJ89" i="1"/>
  <c r="AE55" i="1"/>
  <c r="AE84" i="1" s="1"/>
  <c r="AJ681" i="1"/>
  <c r="AJ552" i="1"/>
  <c r="S90" i="1"/>
  <c r="AE90" i="1" s="1"/>
  <c r="Q503" i="1"/>
  <c r="AE458" i="1"/>
  <c r="AJ458" i="1" s="1"/>
  <c r="AE457" i="1"/>
  <c r="AE587" i="1" l="1"/>
  <c r="AE556" i="1" s="1"/>
  <c r="AJ556" i="1" s="1"/>
  <c r="AE678" i="1"/>
  <c r="AE677" i="1"/>
  <c r="J623" i="1"/>
  <c r="J624" i="1"/>
  <c r="AE88" i="1"/>
  <c r="Y149" i="1"/>
  <c r="AE149" i="1" s="1"/>
  <c r="AJ555" i="1"/>
  <c r="AE559" i="1"/>
  <c r="AE564" i="1" s="1"/>
  <c r="AE474" i="1"/>
  <c r="AE441" i="1" s="1"/>
  <c r="AJ441" i="1" s="1"/>
  <c r="AE473" i="1"/>
  <c r="AE440" i="1" s="1"/>
  <c r="AJ457" i="1"/>
  <c r="AJ437" i="1"/>
  <c r="Q510" i="1"/>
  <c r="AJ503" i="1"/>
  <c r="Q511" i="1"/>
  <c r="J599" i="1" l="1"/>
  <c r="AE444" i="1"/>
  <c r="AE449" i="1" s="1"/>
  <c r="AJ440" i="1"/>
  <c r="AE162" i="1"/>
  <c r="J604" i="1" l="1"/>
  <c r="AJ564" i="1"/>
  <c r="F486" i="1"/>
  <c r="F491" i="1" s="1"/>
  <c r="AJ449" i="1" s="1"/>
  <c r="AE166" i="1"/>
  <c r="AE168" i="1" s="1"/>
  <c r="AE175" i="1" s="1"/>
  <c r="O16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M48" authorId="0" shapeId="0" xr:uid="{00000000-0006-0000-0000-000001000000}">
      <text>
        <r>
          <rPr>
            <sz val="10"/>
            <color rgb="FF000000"/>
            <rFont val="Times New Roman"/>
            <scheme val="minor"/>
          </rPr>
          <t>======
ID#AAABdSGRlew
tc={06F48D14-3212-429E-8803-34C2836545D8}    (2025-02-03 20:13:04)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Tope 8 UTA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5cvU74tzK1uzRoxWcKeze2EqRaA=="/>
    </ext>
  </extLst>
</comments>
</file>

<file path=xl/sharedStrings.xml><?xml version="1.0" encoding="utf-8"?>
<sst xmlns="http://schemas.openxmlformats.org/spreadsheetml/2006/main" count="1300" uniqueCount="1261">
  <si>
    <r>
      <rPr>
        <b/>
        <sz val="6"/>
        <color rgb="FFFFFFFF"/>
        <rFont val="Arial"/>
      </rPr>
      <t>BASE IMPONIBLE IUSC O IGC O IA</t>
    </r>
  </si>
  <si>
    <r>
      <rPr>
        <b/>
        <sz val="6"/>
        <color rgb="FFFFFFFF"/>
        <rFont val="Arial"/>
      </rPr>
      <t>TIPOS  DE RENTAS Y REBAJAS</t>
    </r>
  </si>
  <si>
    <r>
      <rPr>
        <b/>
        <sz val="6"/>
        <color rgb="FFFFFFFF"/>
        <rFont val="Arial"/>
      </rPr>
      <t>CRÉDITO POR IMPUESTO DE PRIMERA CATEGORÍA</t>
    </r>
  </si>
  <si>
    <r>
      <rPr>
        <b/>
        <sz val="6"/>
        <color rgb="FFFFFFFF"/>
        <rFont val="Arial"/>
      </rPr>
      <t>RENTAS Y REBAJAS</t>
    </r>
  </si>
  <si>
    <r>
      <rPr>
        <sz val="8"/>
        <color rgb="FFFFFFFF"/>
        <rFont val="Arial"/>
      </rPr>
      <t>CON OBLIGACIÓN DE RESTITUCIÓN</t>
    </r>
  </si>
  <si>
    <r>
      <rPr>
        <sz val="8"/>
        <color rgb="FFFFFFFF"/>
        <rFont val="Arial"/>
      </rPr>
      <t>SIN OBLIGACIÓN DE RESTITUCIÓN</t>
    </r>
  </si>
  <si>
    <r>
      <rPr>
        <sz val="8"/>
        <color rgb="FFFFFFFF"/>
        <rFont val="Arial"/>
      </rPr>
      <t>Sin derecho a
devolución</t>
    </r>
  </si>
  <si>
    <r>
      <rPr>
        <sz val="8"/>
        <color rgb="FFFFFFFF"/>
        <rFont val="Arial"/>
      </rPr>
      <t>Con derecho a devolución</t>
    </r>
  </si>
  <si>
    <r>
      <rPr>
        <sz val="8"/>
        <color rgb="FFFFFFFF"/>
        <rFont val="Arial"/>
      </rPr>
      <t>Sin derecho a
devolución</t>
    </r>
  </si>
  <si>
    <r>
      <rPr>
        <sz val="8"/>
        <color rgb="FFFFFFFF"/>
        <rFont val="Arial"/>
      </rPr>
      <t>Con derecho a
devolución</t>
    </r>
  </si>
  <si>
    <r>
      <rPr>
        <b/>
        <sz val="6"/>
        <color rgb="FF404040"/>
        <rFont val="Arial"/>
      </rPr>
      <t>RENTAS BRUTAS AFECTAS</t>
    </r>
  </si>
  <si>
    <r>
      <rPr>
        <sz val="8"/>
        <color rgb="FF404040"/>
        <rFont val="Arial"/>
      </rPr>
      <t>Retiros o remesas afectos al IGC o IA, según art. 14 letras A) y/o D) N° 3 LIR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</si>
  <si>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</si>
  <si>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Dividendos afectos al IGC o IA, según art.14 letras A) y/o D) N° 3 LIR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</si>
  <si>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</si>
  <si>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Gastos rechazados y otras partidas referidos en el art. 21 inc. 3° LIR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</si>
  <si>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</si>
  <si>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Rentas presuntas propias y/o de terceros, según art. 14 letra B) N° 2 y art. 34 LIR</t>
    </r>
  </si>
  <si>
    <t>+</t>
  </si>
  <si>
    <t>a) Rentas propias de la actividad de renta presunta</t>
  </si>
  <si>
    <t>b) Rentas por participaciones o cuotas de comunidades obtenidas por la empresa que determina su renta presunta</t>
  </si>
  <si>
    <t>Rentas propias y/o de terceros, provenientes de empresas que determinan su renta efectiva sin contabilidad completa, según art. 14 letra B) N° 1 LIR</t>
  </si>
  <si>
    <r>
      <rPr>
        <sz val="8"/>
        <color rgb="FF404040"/>
        <rFont val="Arial"/>
      </rPr>
      <t>+</t>
    </r>
  </si>
  <si>
    <t>a) Rentas del arrendamiento, subarrendamiento, usufructo o cesión de cualquier otra forma del uso o goce temporal de bienes raíces agrícolas y no agrícolas, determinadas mediante el respectivo contrato</t>
  </si>
  <si>
    <t>b) Rentas por participaciones o cuotas de comunidad obtenidas por la empresa que determina su renta efectiva sin contabilidad completa</t>
  </si>
  <si>
    <t>c) Rentas por participaciones o cuotas de comunidad obtenida por la empresa que determina su renta efectiva sin contabilidad completa, provenientes de otras empresas en las que participa</t>
  </si>
  <si>
    <t>d) Rentas efectivas de terceros obtenidas por empresas acogidas al régimen de renta presunta</t>
  </si>
  <si>
    <t>e) Rentas esporádicas</t>
  </si>
  <si>
    <t>f) Otras rentas propias y/o de terceros</t>
  </si>
  <si>
    <r>
      <rPr>
        <sz val="8"/>
        <color rgb="FF404040"/>
        <rFont val="Arial"/>
      </rPr>
      <t>Rentas asignada propias y/o de terceros, provenientes de empresas sujetas al art. 14 letra D) N° 8 LIR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</si>
  <si>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</si>
  <si>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Rentas percibidas de los arts. 42 Nº 2 (honorarios) y 48 (rem. directores S.A.) LIR, según Recuadro N° 1</t>
    </r>
  </si>
  <si>
    <r>
      <rPr>
        <sz val="8"/>
        <color rgb="FF404040"/>
        <rFont val="Arial"/>
      </rPr>
      <t>+</t>
    </r>
  </si>
  <si>
    <t>Rentas de capitales mobiliarios (art. 20 N° 2 LIR), mayor valor en rescate de cuotas fondos mutuos y enajenación de acciones y derechos sociales (art. 17 N° 8 LIR) y retiros de ELD (arts. 42 ter y quáter LIR)</t>
  </si>
  <si>
    <r>
      <rPr>
        <sz val="8"/>
        <color rgb="FF404040"/>
        <rFont val="Arial"/>
      </rPr>
      <t>+</t>
    </r>
  </si>
  <si>
    <t>a) Rentas de capitales mobiliarios (art. 20 N° 2 LIR)</t>
  </si>
  <si>
    <t>b) Mayor valor obtenido en la enajenación o rescate de cuotas de fondos mutuos y fondos de inversión y en la enajenación de acciones y derechos sociales (art. 17 Nº8 LIR)</t>
  </si>
  <si>
    <t>c) Retiros de ELD (arts. 42 ter y quáter LIR)</t>
  </si>
  <si>
    <r>
      <rPr>
        <sz val="8"/>
        <color rgb="FF404040"/>
        <rFont val="Arial"/>
      </rPr>
      <t>Rentas exentas del IGC, según art. 54 N° 3 LIR</t>
    </r>
  </si>
  <si>
    <r>
      <rPr>
        <sz val="8"/>
        <color rgb="FF404040"/>
        <rFont val="Arial"/>
      </rPr>
      <t>+</t>
    </r>
  </si>
  <si>
    <t>a) Rentas comprendidas en el art. 57 LIR, que no excedan los límites de 20 o 30 UTM, según corresponda</t>
  </si>
  <si>
    <t>b) Retiros y/o dividendos informados por las empresas y sociedades administradoras de FI y FM</t>
  </si>
  <si>
    <t>d) Otras rentas exentas del IGC, según art.54 Nº3 LIR</t>
  </si>
  <si>
    <r>
      <rPr>
        <sz val="8"/>
        <color rgb="FF404040"/>
        <rFont val="Arial"/>
      </rPr>
      <t>Otras rentas de fuente chilena afectas al IGC o IA (según instrucciones)</t>
    </r>
  </si>
  <si>
    <r>
      <rPr>
        <sz val="8"/>
        <color rgb="FF404040"/>
        <rFont val="Arial"/>
      </rPr>
      <t>+</t>
    </r>
  </si>
  <si>
    <t>Mayor valor en la enajenación de bienes raíces situados en Chile</t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</si>
  <si>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</si>
  <si>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Otras rentas de fuente extranjera afectas al IGC o IA (según instrucciones)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</si>
  <si>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</si>
  <si>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Sueldos, pensiones y otras rentas similares de fuente nacional</t>
    </r>
  </si>
  <si>
    <t>Sueldos y otras rentas similares de fuente extranjera</t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</si>
  <si>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</si>
  <si>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Incremento por IDPC, según arts. 54 N° 1 y 62 LIR</t>
    </r>
  </si>
  <si>
    <t>Incremento por impuestos soportados en el
exterior, según art. 41 A LIR</t>
  </si>
  <si>
    <r>
      <rPr>
        <sz val="8"/>
        <color rgb="FF404040"/>
        <rFont val="Arial"/>
      </rPr>
      <t>+</t>
    </r>
  </si>
  <si>
    <r>
      <rPr>
        <b/>
        <sz val="6"/>
        <color rgb="FF404040"/>
        <rFont val="Arial"/>
      </rPr>
      <t>ANVERSO - RENTAS AFECTAS - LINEAS 1 A 14</t>
    </r>
  </si>
  <si>
    <r>
      <rPr>
        <b/>
        <sz val="6"/>
        <color rgb="FF404040"/>
        <rFont val="Arial"/>
      </rPr>
      <t>REBAJAS A LA RENTA</t>
    </r>
  </si>
  <si>
    <r>
      <rPr>
        <sz val="8"/>
        <color rgb="FF404040"/>
        <rFont val="Arial"/>
      </rPr>
      <t>-</t>
    </r>
  </si>
  <si>
    <t>Donaciones, según art. 7º Ley 16.282 y D.L. Nº45 de 1973</t>
  </si>
  <si>
    <r>
      <rPr>
        <sz val="8"/>
        <color rgb="FF404040"/>
        <rFont val="Arial"/>
      </rPr>
      <t>-</t>
    </r>
  </si>
  <si>
    <t>Pérdida en operaciones de capitales mobiliarios y ganancias de capital según códigos 105, 155,152 y 1032, 1891 y 1104, 1063 Y 1989 (arts. 54 N° 1 y 62 LIR)</t>
  </si>
  <si>
    <r>
      <rPr>
        <sz val="8"/>
        <color rgb="FF404040"/>
        <rFont val="Arial"/>
      </rPr>
      <t>-</t>
    </r>
  </si>
  <si>
    <t>XX</t>
  </si>
  <si>
    <t>Rebaja por donaciones a entidades sin fines de lucro según nuevo Título VIII bis D.L. N° 3.063 de 1979 (incorporado por Ley N° 21.440), efectuadas por contribuyentes del IUSC, IGC o IA</t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</si>
  <si>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</si>
  <si>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SUB TOTAL (Si declara IA trasladar a código 133 o  32)</t>
    </r>
  </si>
  <si>
    <r>
      <rPr>
        <sz val="8"/>
        <color rgb="FF404040"/>
        <rFont val="Arial"/>
      </rPr>
      <t>=</t>
    </r>
  </si>
  <si>
    <r>
      <rPr>
        <sz val="8"/>
        <color rgb="FF404040"/>
        <rFont val="Arial"/>
      </rPr>
      <t>Cotizaciones previsionales correspondientes al empresario o socio, según art. 55 letra b) LIR</t>
    </r>
  </si>
  <si>
    <r>
      <rPr>
        <sz val="8"/>
        <color rgb="FF404040"/>
        <rFont val="Arial"/>
      </rPr>
      <t>-</t>
    </r>
  </si>
  <si>
    <t>xx</t>
  </si>
  <si>
    <r>
      <rPr>
        <sz val="8"/>
        <color rgb="FF404040"/>
        <rFont val="Arial"/>
      </rPr>
      <t>Intereses pagados por créditos con garantía hipotecaria, según art. 55 bis LIR</t>
    </r>
  </si>
  <si>
    <t>Dividendos hipotecarios pagados por viviendas nuevas acogidas al D.F.L. Nº 2 de 1959, según Ley N°19.622</t>
  </si>
  <si>
    <r>
      <rPr>
        <sz val="8"/>
        <color rgb="FF404040"/>
        <rFont val="Arial"/>
      </rPr>
      <t>-</t>
    </r>
  </si>
  <si>
    <t>20% cuotas fondos de inversión adquiridas antes del 04.06.93, según art. 6 Transitorio Ley N° 19.247</t>
  </si>
  <si>
    <r>
      <rPr>
        <sz val="8"/>
        <color rgb="FF404040"/>
        <rFont val="Arial"/>
      </rPr>
      <t>-</t>
    </r>
  </si>
  <si>
    <t>Ahorro previsional, según art.42 bis inc. 1° LIR</t>
  </si>
  <si>
    <r>
      <rPr>
        <sz val="8"/>
        <color rgb="FF404040"/>
        <rFont val="Arial"/>
      </rPr>
      <t>-</t>
    </r>
  </si>
  <si>
    <t>BASE IMPONIBLE ANUAL</t>
  </si>
  <si>
    <r>
      <rPr>
        <sz val="8"/>
        <color rgb="FF404040"/>
        <rFont val="Arial"/>
      </rPr>
      <t>BASE IMPONIBLE ANUAL DE IUSC o IGC (registre solo si diferencia es positiva)</t>
    </r>
  </si>
  <si>
    <r>
      <rPr>
        <sz val="8"/>
        <color rgb="FF404040"/>
        <rFont val="Arial"/>
      </rPr>
      <t>=</t>
    </r>
  </si>
  <si>
    <t>ANVERSO - REBAJAS A LA RENTA - LINEAS 15 A 24</t>
  </si>
  <si>
    <r>
      <rPr>
        <b/>
        <sz val="6"/>
        <color rgb="FFFFFFFF"/>
        <rFont val="Arial"/>
      </rPr>
      <t>IUSC o IGC</t>
    </r>
    <r>
      <rPr>
        <b/>
        <sz val="6"/>
        <color theme="0"/>
        <rFont val="Arial"/>
      </rPr>
      <t>, y DEBITOS FISCALES</t>
    </r>
  </si>
  <si>
    <r>
      <rPr>
        <sz val="8"/>
        <color rgb="FF404040"/>
        <rFont val="Arial"/>
      </rPr>
      <t>IGC o IUSC, según tabla (arts. 47, 52 o 52 bis LIR)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</si>
  <si>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</si>
  <si>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IGC sobre intereses y otros rendimientos, según art. 54 bis LIR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</si>
  <si>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</si>
  <si>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Reliquidación IGC por ganancias de capital, según art. 17 N° 8 letras a) literal v) y b) LIR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</si>
  <si>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</si>
  <si>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Débito fiscal por ahorro neto negativo (Recuadro N° 3), según art. 3° transitorio numeral VI) Ley N° 20.780 (ex. art. 57 bis LIR)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</si>
  <si>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</si>
  <si>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Débito fiscal por restitución crédito por IDPC, según art. 56 N° 3 inc. final LIR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</si>
  <si>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</si>
  <si>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Tasa adicional de 10% de IGC, sobre cantidades declaradas en código 106, según art. 21 inc. 3° LIR</t>
    </r>
  </si>
  <si>
    <r>
      <rPr>
        <sz val="8"/>
        <color rgb="FF404040"/>
        <rFont val="Arial"/>
      </rPr>
      <t>+</t>
    </r>
  </si>
  <si>
    <t>CRÉDITOS</t>
  </si>
  <si>
    <r>
      <rPr>
        <sz val="8"/>
        <color rgb="FF404040"/>
        <rFont val="Arial"/>
      </rPr>
      <t>Crédito al IGC, según art. 52 bis LIR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</si>
  <si>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</si>
  <si>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por asignaciones por causa de muerte Ley N° 16.271, según art. 17 N° 8 letra b) literal vi) LIR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</si>
  <si>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</si>
  <si>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al IGC por fomento forestal, según D.L. N° 701 de 1974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</si>
  <si>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</si>
  <si>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proporcional al IGC por rentas exentas declaradas en código 152, según art. 56 N° 2 LIR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</si>
  <si>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</si>
  <si>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al IGC por Impuesto Tasa Adicional, según ex. art. 21 LIR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</si>
  <si>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</si>
  <si>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al IGC por donaciones para fines deportivos, según art. 62 y sgtes. Ley N° 19.712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</si>
  <si>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</si>
  <si>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al IGC por IDPC sin derecho a devolución, según arts. 20 N° 1 letra a), 41 A N° 4 letra A) letra a) y 56 N° 3 LIR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</si>
  <si>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</si>
  <si>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al IGC del 5% sobre total de retiros o dividendos que excedan de 310 UTA que tengan derecho a crédito por IDPC con obligación de restitución, según art. 56 N° 4 LIR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</si>
  <si>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</si>
  <si>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al IGC por Impuesto Territorial pagado por explotación de bienes raíces no agrícolas, según art. 56 N° 5 LIR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</si>
  <si>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</si>
  <si>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al IGC por art. 33 bis LIR, según art. 14 letra D) N°8 letra a) numeral (v) LIR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</si>
  <si>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</si>
  <si>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al IGC o IUSC por gastos en educación, según art. 55 ter LIR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</si>
  <si>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</si>
  <si>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al IGC o IUSC por donaciones para fines sociales, según art. 1° bis Ley N° 19.885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</si>
  <si>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</si>
  <si>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al IGC por donaciones a universidades, institutos profesionales y centros de formación técnica, según art. 69 Ley N° 18.681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</si>
  <si>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</si>
  <si>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al IGC por ingreso diferido, según art. 14 letra D) N°8 letra d) numeral (ii) LIR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</si>
  <si>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</si>
  <si>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al IUSC  o IGC por impuestos soportados en el exterior, según arts. 41 A N°4 letra B) o N° 5 LIR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</si>
  <si>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</si>
  <si>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al IGC o IUSC por IUSC, según art. 56 N° 2 LIR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</si>
  <si>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</si>
  <si>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al IGC o IUSC por ahorro neto positivo (Recuadro N° 3), según art. 3° transitorio numeral VI) Ley N° 20.780 (ex. art. 57 bis LIR)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</si>
  <si>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</si>
  <si>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al IGC o IUSC por IDPC con derecho a devolución, según art. 56 N° 3 LIR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</si>
  <si>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</si>
  <si>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al IGC por impuestos soportados en el exterior, según art. 41 A N° 4 letra A) letra b) LIR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</si>
  <si>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</si>
  <si>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al IGC por donaciones al Fondo Nacional de Reconstrucción, según arts. 5 y 9 Ley N° 20.444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</si>
  <si>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</si>
  <si>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al IGC o IUSC por donaciones para fines culturales, según art.8 Ley N° 18.985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</si>
  <si>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</si>
  <si>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IGC O IUSC, DÉBITO FISCAL Y/O TASA ADICIONAL DETERMINADO</t>
    </r>
  </si>
  <si>
    <r>
      <rPr>
        <sz val="8"/>
        <color rgb="FF404040"/>
        <rFont val="Arial"/>
      </rPr>
      <t>=</t>
    </r>
  </si>
  <si>
    <t>ANVERSO - IUSC o IGC - CREDITOS - LINEAS 25 A 52</t>
  </si>
  <si>
    <r>
      <rPr>
        <b/>
        <sz val="6"/>
        <color rgb="FFFFFFFF"/>
        <rFont val="Arial"/>
      </rPr>
      <t>IMPUESTOS ANUALES A LA RENTA</t>
    </r>
  </si>
  <si>
    <r>
      <rPr>
        <b/>
        <sz val="6"/>
        <color rgb="FF404040"/>
        <rFont val="Arial"/>
      </rPr>
      <t>IMPUESTOS DETERMINADOS</t>
    </r>
  </si>
  <si>
    <r>
      <rPr>
        <b/>
        <sz val="6"/>
        <color rgb="FF404040"/>
        <rFont val="Arial"/>
      </rPr>
      <t>IMPUESTOS</t>
    </r>
  </si>
  <si>
    <r>
      <rPr>
        <b/>
        <sz val="6"/>
        <color rgb="FF404040"/>
        <rFont val="Arial"/>
      </rPr>
      <t>BASE IMPONIBLE</t>
    </r>
  </si>
  <si>
    <r>
      <rPr>
        <b/>
        <sz val="6"/>
        <color rgb="FF404040"/>
        <rFont val="Arial"/>
      </rPr>
      <t>REBAJAS AL IMPUESTO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</si>
  <si>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</si>
  <si>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IDPC de empresas acogidas al régimen Pro Pyme, según art. 14 letra D) N° 3 LIR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</si>
  <si>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</si>
  <si>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IDPC de empresas acogidas al régimen de imputación parcial de créditos, según art. 14 letra A) LIR</t>
    </r>
  </si>
  <si>
    <r>
      <rPr>
        <sz val="8"/>
        <color rgb="FF404040"/>
        <rFont val="Arial"/>
      </rPr>
      <t>+</t>
    </r>
  </si>
  <si>
    <t>IDPC contribuyentes  o entidades sin vínculo directo o indirecto con propietarios afectos a IGC o IA, según art. 14 letra G) LIR</t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</si>
  <si>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</si>
  <si>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IDPC sobre rentas presuntas, según art. 34 LIR</t>
    </r>
  </si>
  <si>
    <r>
      <rPr>
        <sz val="8"/>
        <color rgb="FF404040"/>
        <rFont val="Arial"/>
      </rPr>
      <t>+</t>
    </r>
  </si>
  <si>
    <t>a) Rentas propias de actividad de renta presunta agrícola</t>
  </si>
  <si>
    <t>b) Rentas propias de actividad de renta presunta transporte de pasajeros</t>
  </si>
  <si>
    <t>c) Rentas propias de actividad de renta presunta transporte de carga</t>
  </si>
  <si>
    <t>d) Rentas propias de actividad de renta presunta minera</t>
  </si>
  <si>
    <r>
      <rPr>
        <sz val="8"/>
        <color rgb="FF404040"/>
        <rFont val="Arial"/>
      </rPr>
      <t>IDPC sobre rentas efectivas determinadas sin contabilidad completa</t>
    </r>
  </si>
  <si>
    <r>
      <rPr>
        <sz val="8"/>
        <color rgb="FF404040"/>
        <rFont val="Arial"/>
      </rPr>
      <t>+</t>
    </r>
  </si>
  <si>
    <t>a) Rentas del arrendamiento, subarrendamiento, usufructo o cesión de cualquier otra forma de uso o goce temporal de bienes raíces agrícolas y no agrícolas</t>
  </si>
  <si>
    <t>b) Mayor valor en la enajenación de bienes raíces situados en Chile</t>
  </si>
  <si>
    <t>c) Rentas obtenidas por contribuyentes con contabilidad simplificada</t>
  </si>
  <si>
    <t>d) Otras rentas efectivas afectas a IDPC e impuestos finales</t>
  </si>
  <si>
    <t>e) Otras rentas de fuente extranjera afectas</t>
  </si>
  <si>
    <r>
      <rPr>
        <sz val="8"/>
        <color rgb="FF404040"/>
        <rFont val="Arial"/>
      </rPr>
      <t>Impuesto de 40% empresas del Estado, según art. 2º D.L. N° 2.398 de 1978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</si>
  <si>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</si>
  <si>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Pago voluntario a título de IDPC, según art. 14 letra A) N° 6 LIR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</si>
  <si>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</si>
  <si>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Diferencia de créditos por IDPC otorgados en forma indebida o en exceso, según art. 14 letra A) N° 7 LIR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</si>
  <si>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</si>
  <si>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Impuesto específico a la actividad minera, según art. 64 bis LIR</t>
    </r>
  </si>
  <si>
    <r>
      <rPr>
        <sz val="8"/>
        <color rgb="FF404040"/>
        <rFont val="Arial"/>
      </rPr>
      <t>+</t>
    </r>
  </si>
  <si>
    <t>Royalty Minero Ley N° 21.591</t>
  </si>
  <si>
    <r>
      <rPr>
        <sz val="8"/>
        <color rgb="FF404040"/>
        <rFont val="Arial"/>
      </rPr>
      <t>+</t>
    </r>
  </si>
  <si>
    <t>a) Componente ad valorem según art. 2 Ley N° 21.591</t>
  </si>
  <si>
    <t>b) Componente del margen según art 3 o art 4 Ley N° 21.591</t>
  </si>
  <si>
    <r>
      <rPr>
        <sz val="8"/>
        <color rgb="FF404040"/>
        <rFont val="Arial"/>
      </rPr>
      <t>Impuesto único de 10% por enajenación de bienes raíces, según art. 17 N° 8 letra b) LIR y/o art. 4 Ley N° 21.078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</si>
  <si>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</si>
  <si>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Impuesto único de 40% sobre gastos rechazados y otras partidas, según art. 21 inc. 1°, art. 14 letra A) N° 9 LIR</t>
    </r>
  </si>
  <si>
    <r>
      <rPr>
        <sz val="8"/>
        <color rgb="FF404040"/>
        <rFont val="Arial"/>
      </rPr>
      <t>+</t>
    </r>
  </si>
  <si>
    <t>Impuesto único de 10% por enajenación o rescate de acciones de S.A. con presencia bursátil, de cuotas de fondos de inversión y fondos mutuos, según art. 107 LIR vigente a partir del 02.09.2022</t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</si>
  <si>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</si>
  <si>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Contribución para el desarrollo regional según art. 32 Ley N° 21.210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</si>
  <si>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</si>
  <si>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IA en carácter de único (activos subyacentes), según art. 58 N° 3 LIR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</si>
  <si>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</si>
  <si>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Impuesto único de 10%, según art. 82 del art. 1° Ley N° 20.712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</si>
  <si>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</si>
  <si>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Impuesto único por exceso de endeudamiento, según art. 41 F LIR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</si>
  <si>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</si>
  <si>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IA según ex D.L. N° 600 de 1974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</si>
  <si>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</si>
  <si>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IA según arts. 58 N° 1 y 2 y 60 inc. 1° LIR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</si>
  <si>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</si>
  <si>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Impuesto único tasa 25% por distribuciones desproporcionadas, según art. 39° transitorio Ley N° 21.210</t>
    </r>
  </si>
  <si>
    <r>
      <rPr>
        <sz val="8"/>
        <color rgb="FF404040"/>
        <rFont val="Arial"/>
      </rPr>
      <t>+</t>
    </r>
  </si>
  <si>
    <t>Diferencia de IA por crédito indebido por IDPC o por crédito indebido del art. 41 A en caso de empresas acogidas al régimen del art. 14 letras A) y D) N° 3, según art. 74 N° 4 LIR</t>
  </si>
  <si>
    <r>
      <rPr>
        <sz val="8"/>
        <color rgb="FF404040"/>
        <rFont val="Arial"/>
      </rPr>
      <t>+</t>
    </r>
  </si>
  <si>
    <t>Tasa adicional de 10% de IA, sobre cantidades declaradas en código 106, según art. 21 inc 3° LIR</t>
  </si>
  <si>
    <r>
      <rPr>
        <sz val="8"/>
        <color rgb="FF404040"/>
        <rFont val="Arial"/>
      </rPr>
      <t>+</t>
    </r>
  </si>
  <si>
    <t>Retención de impuesto sobre gastos rechazados y otras partidas (tasa 45%), según art. 74 N° 4 LIR</t>
  </si>
  <si>
    <r>
      <rPr>
        <sz val="8"/>
        <color rgb="FF404040"/>
        <rFont val="Arial"/>
      </rPr>
      <t>+</t>
    </r>
  </si>
  <si>
    <t>Retención de IA en carácter de único (activos subyacentes) (tasa 20% y/o 35%), según art. 74 N° 4 LIR</t>
  </si>
  <si>
    <r>
      <rPr>
        <sz val="8"/>
        <color rgb="FF404040"/>
        <rFont val="Arial"/>
      </rPr>
      <t>+</t>
    </r>
  </si>
  <si>
    <t>Retención del IA sobre rentas asignadas empresas acogidas al régimen de los arts. 14 letra B) N° 1 , 2 y/o 14 letra D) N° 8, según art. 74 N° 4 LIR</t>
  </si>
  <si>
    <r>
      <rPr>
        <sz val="8"/>
        <color rgb="FF404040"/>
        <rFont val="Arial"/>
      </rPr>
      <t>+</t>
    </r>
  </si>
  <si>
    <t>Débito fiscal por restitución crédito por IDPC, según art. 63 inc. final LIR</t>
  </si>
  <si>
    <r>
      <rPr>
        <sz val="8"/>
        <color rgb="FF404040"/>
        <rFont val="Arial"/>
      </rPr>
      <t>+</t>
    </r>
  </si>
  <si>
    <t>Impuesto único talleres artesanales</t>
  </si>
  <si>
    <r>
      <rPr>
        <sz val="8"/>
        <color rgb="FF404040"/>
        <rFont val="Arial"/>
      </rPr>
      <t>+</t>
    </r>
  </si>
  <si>
    <t>Impuesto único pescadores artesanales</t>
  </si>
  <si>
    <r>
      <rPr>
        <sz val="8"/>
        <color rgb="FF404040"/>
        <rFont val="Arial"/>
      </rPr>
      <t>+</t>
    </r>
  </si>
  <si>
    <t>Impuesto único por retiros de ahorro previsional, según art. 42 bis inc. 1° N° 3 LIR</t>
  </si>
  <si>
    <r>
      <rPr>
        <sz val="8"/>
        <color rgb="FF404040"/>
        <rFont val="Arial"/>
      </rPr>
      <t>+</t>
    </r>
  </si>
  <si>
    <t>Restitución crédito por gastos de capacitación excesivo, según  art. 6° Ley N° 20.326</t>
  </si>
  <si>
    <r>
      <rPr>
        <sz val="8"/>
        <color rgb="FF404040"/>
        <rFont val="Arial"/>
      </rPr>
      <t>+</t>
    </r>
  </si>
  <si>
    <t>ANVERSO - IMPUESTOS ANUALES A LA RENTA - LINEAS 53 A 82</t>
  </si>
  <si>
    <r>
      <rPr>
        <b/>
        <sz val="6"/>
        <color rgb="FF404040"/>
        <rFont val="Arial"/>
      </rPr>
      <t>DEDUCCIONES A LOS IMPUESTOS</t>
    </r>
  </si>
  <si>
    <t>Reliquidación IGC por término de giro de empresa acogida al régimen del art. 14 letras A) y D) N° 3 y 8, según art. 38 bis N° 3 LIR</t>
  </si>
  <si>
    <r>
      <rPr>
        <sz val="8"/>
        <color rgb="FF404040"/>
        <rFont val="Arial"/>
      </rPr>
      <t>-</t>
    </r>
  </si>
  <si>
    <t>PPM y remanente del IEAM</t>
  </si>
  <si>
    <r>
      <rPr>
        <sz val="8"/>
        <color rgb="FF404040"/>
        <rFont val="Arial"/>
      </rPr>
      <t>-</t>
    </r>
  </si>
  <si>
    <t>a) PPM arts. 84 letras a), c), e), y h) y 14D Nº3 letra (k) LIR</t>
  </si>
  <si>
    <t>b) PPM de segunda categoría art. 84 letra b) LIR</t>
  </si>
  <si>
    <t>c) PPM Voluntario, según art.88 incs. 1º y 2º LIR</t>
  </si>
  <si>
    <t>d) Remanente del IEAM anotado en el código 829 del recuadro Nº8</t>
  </si>
  <si>
    <t>Crédito fiscal AFP, según art. 23 D.L. N° 3.500 de 1980</t>
  </si>
  <si>
    <r>
      <rPr>
        <sz val="8"/>
        <color rgb="FF404040"/>
        <rFont val="Arial"/>
      </rPr>
      <t>-</t>
    </r>
  </si>
  <si>
    <t>Crédito por gastos de capacitación, según Ley N° 19.518</t>
  </si>
  <si>
    <r>
      <rPr>
        <sz val="8"/>
        <color rgb="FF404040"/>
        <rFont val="Arial"/>
      </rPr>
      <t>-</t>
    </r>
  </si>
  <si>
    <t>Crédito por desembolsos directos por trazabilidad (art. 60 quinquies Código Tributario)</t>
  </si>
  <si>
    <r>
      <rPr>
        <sz val="8"/>
        <color rgb="FF404040"/>
        <rFont val="Arial"/>
      </rPr>
      <t>-</t>
    </r>
  </si>
  <si>
    <t>Crédito empresas constructoras</t>
  </si>
  <si>
    <r>
      <rPr>
        <sz val="8"/>
        <color rgb="FF404040"/>
        <rFont val="Arial"/>
      </rPr>
      <t>-</t>
    </r>
  </si>
  <si>
    <t>Crédito por reintegro de peajes, según art. 1° Ley N° 19.764</t>
  </si>
  <si>
    <r>
      <rPr>
        <sz val="8"/>
        <color rgb="FF404040"/>
        <rFont val="Arial"/>
      </rPr>
      <t>-</t>
    </r>
  </si>
  <si>
    <t>Retenciones por rentas declaradas en código 110 (Recuadro N°1)</t>
  </si>
  <si>
    <r>
      <rPr>
        <sz val="8"/>
        <color rgb="FF404040"/>
        <rFont val="Arial"/>
      </rPr>
      <t>-</t>
    </r>
  </si>
  <si>
    <t>Mayor retención por sueldos, pensiones y otras rentas similares declaradas en código 1098, según art.88 inc. final LIR</t>
  </si>
  <si>
    <r>
      <rPr>
        <sz val="8"/>
        <color rgb="FF404040"/>
        <rFont val="Arial"/>
      </rPr>
      <t>-</t>
    </r>
  </si>
  <si>
    <t>Retenciones efectuadas por instituciones autorizadas con tasa 15%, sobre los retiros de ahorro previsional, según art.42 bis Nº3 incs. 2º y 3º LIR</t>
  </si>
  <si>
    <r>
      <rPr>
        <sz val="8"/>
        <color rgb="FF404040"/>
        <rFont val="Arial"/>
      </rPr>
      <t>-</t>
    </r>
  </si>
  <si>
    <t>Retenciones por retiros de seguros de vida con ahorro y seguros dotales, y retenciones efectuadas sobre las rentas de capitales mobiliarios</t>
  </si>
  <si>
    <r>
      <rPr>
        <sz val="8"/>
        <color rgb="FF404040"/>
        <rFont val="Arial"/>
      </rPr>
      <t>-</t>
    </r>
  </si>
  <si>
    <t>Retenciones por rentas declaradas en códigos 104, 106, 108, 955, 1632, 155, 1032, 1891, 908, 951, 32 y 1829</t>
  </si>
  <si>
    <r>
      <rPr>
        <sz val="8"/>
        <color rgb="FF404040"/>
        <rFont val="Arial"/>
      </rPr>
      <t>-</t>
    </r>
  </si>
  <si>
    <t>Retenciones por actividades mineras según el Nº6 del art. 74 LIR</t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</si>
  <si>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</si>
  <si>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Remanente de crédito por reliquidación del IUSC y/o por ahorro neto positivo, proveniente de códigos 162 y/o 174</t>
    </r>
  </si>
  <si>
    <r>
      <rPr>
        <sz val="8"/>
        <color rgb="FF404040"/>
        <rFont val="Arial"/>
      </rPr>
      <t>Remanente de crédito por IDPC proveniente de códigos 1638 y/o 610</t>
    </r>
  </si>
  <si>
    <r>
      <rPr>
        <sz val="8"/>
        <color rgb="FF404040"/>
        <rFont val="Arial"/>
      </rPr>
      <t>-</t>
    </r>
  </si>
  <si>
    <t>Créditos puestos a disposición de los socios por la sociedad respectiva, según instrucciones</t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</si>
  <si>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</si>
  <si>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PPM puestos a disposición de los propietarios de empresas del régimen de transparencia tributaria del art. 14 letra D) N° 8 LIR</t>
    </r>
  </si>
  <si>
    <r>
      <rPr>
        <sz val="8"/>
        <color rgb="FF404040"/>
        <rFont val="Arial"/>
      </rPr>
      <t>-</t>
    </r>
  </si>
  <si>
    <t>Pago provisional exportadores, según ex-art. 13 Ley N° 18.768</t>
  </si>
  <si>
    <r>
      <rPr>
        <sz val="8"/>
        <color rgb="FF404040"/>
        <rFont val="Arial"/>
      </rPr>
      <t>-</t>
    </r>
  </si>
  <si>
    <t>Retenciones sobre intereses, según art. 74 N° 7 y 8 LIR</t>
  </si>
  <si>
    <r>
      <rPr>
        <sz val="8"/>
        <color rgb="FF404040"/>
        <rFont val="Arial"/>
      </rPr>
      <t>-</t>
    </r>
  </si>
  <si>
    <t>Impuestos declarados y pagados en conformidad al art. 69 N° 3 y N° 4 LIR</t>
  </si>
  <si>
    <r>
      <rPr>
        <sz val="8"/>
        <color rgb="FF404040"/>
        <rFont val="Arial"/>
      </rPr>
      <t>-</t>
    </r>
  </si>
  <si>
    <t>Excedente crédito por IDPC del código 76</t>
  </si>
  <si>
    <r>
      <rPr>
        <sz val="8"/>
        <color rgb="FF404040"/>
        <rFont val="Arial"/>
      </rPr>
      <t>-</t>
    </r>
  </si>
  <si>
    <t>Deducción de impuesto por tasas rebajadas en virtud de convenios para evitar la doble tributación</t>
  </si>
  <si>
    <r>
      <rPr>
        <sz val="8"/>
        <color rgb="FF404040"/>
        <rFont val="Arial"/>
      </rPr>
      <t>-</t>
    </r>
  </si>
  <si>
    <t>Crédito por la compra de viviendas nuevas adquiridas con créditos con garantía hipotecaria, según Ley Nº 21.631</t>
  </si>
  <si>
    <r>
      <rPr>
        <sz val="8"/>
        <color rgb="FF404040"/>
        <rFont val="Arial"/>
      </rPr>
      <t>-</t>
    </r>
  </si>
  <si>
    <r>
      <rPr>
        <b/>
        <sz val="6"/>
        <color rgb="FF404040"/>
        <rFont val="Arial"/>
      </rPr>
      <t>OTROS CARGOS</t>
    </r>
  </si>
  <si>
    <r>
      <rPr>
        <sz val="8"/>
        <color rgb="FF404040"/>
        <rFont val="Arial"/>
      </rPr>
      <t>Cargo por cotizaciones previsionales, según arts. 89 y sgtes. D.L. N° 3.500 de 1980</t>
    </r>
  </si>
  <si>
    <r>
      <rPr>
        <sz val="8"/>
        <color rgb="FF404040"/>
        <rFont val="Arial"/>
      </rPr>
      <t>+</t>
    </r>
  </si>
  <si>
    <t>es valor aprox</t>
  </si>
  <si>
    <r>
      <rPr>
        <sz val="8"/>
        <color rgb="FF404040"/>
        <rFont val="Arial"/>
      </rPr>
      <t>Monto a pagar cuota(s) préstamo(s) tasa 0% (préstamos solidarios del Estado)</t>
    </r>
  </si>
  <si>
    <r>
      <rPr>
        <sz val="8"/>
        <color rgb="FF585858"/>
        <rFont val="Arial"/>
      </rPr>
      <t>+</t>
    </r>
  </si>
  <si>
    <r>
      <rPr>
        <sz val="8"/>
        <color rgb="FF404040"/>
        <rFont val="Arial"/>
      </rPr>
      <t>Monto a pagar cuota anticipo solidario para pago de cotizaciones, según art. 21 inc. 1° y 3° Ley N° 21.354</t>
    </r>
  </si>
  <si>
    <r>
      <rPr>
        <sz val="8"/>
        <color rgb="FF585858"/>
        <rFont val="Arial"/>
      </rPr>
      <t>+</t>
    </r>
  </si>
  <si>
    <r>
      <rPr>
        <b/>
        <sz val="8"/>
        <color rgb="FF404040"/>
        <rFont val="Arial"/>
      </rPr>
      <t>RESULTADO LIQUIDACIÓN ANUAL IMPUESTO A LA RENTA   (si el resultado es negativo o cero, deberá declarar por Internet)</t>
    </r>
  </si>
  <si>
    <r>
      <rPr>
        <sz val="8"/>
        <color rgb="FF585858"/>
        <rFont val="Arial"/>
      </rPr>
      <t>=</t>
    </r>
  </si>
  <si>
    <t>ANVERSO - DEDUCCIONES A LOS IMPUESTOS -LINEAS 83 A 106</t>
  </si>
  <si>
    <r>
      <rPr>
        <b/>
        <sz val="6"/>
        <color rgb="FFFFFFFF"/>
        <rFont val="Arial"/>
      </rPr>
      <t>REMANENTE DE CRÉDITO</t>
    </r>
  </si>
  <si>
    <r>
      <rPr>
        <sz val="8"/>
        <color rgb="FF404040"/>
        <rFont val="Arial"/>
      </rPr>
      <t>SALDO A FAVOR</t>
    </r>
  </si>
  <si>
    <r>
      <rPr>
        <sz val="6"/>
        <color rgb="FF585858"/>
        <rFont val="Arial"/>
      </rPr>
      <t>+</t>
    </r>
  </si>
  <si>
    <r>
      <rPr>
        <b/>
        <sz val="6"/>
        <color rgb="FF404040"/>
        <rFont val="Arial"/>
      </rPr>
      <t>IMPUESTO A PAGAR</t>
    </r>
  </si>
  <si>
    <r>
      <rPr>
        <sz val="8"/>
        <color rgb="FF404040"/>
        <rFont val="Arial"/>
      </rPr>
      <t>Menos: saldo puesto a disposición de los socios</t>
    </r>
  </si>
  <si>
    <r>
      <rPr>
        <sz val="6"/>
        <color rgb="FF585858"/>
        <rFont val="Arial"/>
      </rPr>
      <t>-</t>
    </r>
  </si>
  <si>
    <r>
      <rPr>
        <sz val="8"/>
        <color rgb="FF404040"/>
        <rFont val="Arial"/>
      </rPr>
      <t>Impuesto adeudado</t>
    </r>
  </si>
  <si>
    <r>
      <rPr>
        <sz val="8"/>
        <color rgb="FF585858"/>
        <rFont val="Arial"/>
      </rPr>
      <t>+</t>
    </r>
  </si>
  <si>
    <r>
      <rPr>
        <b/>
        <sz val="6"/>
        <color rgb="FF404040"/>
        <rFont val="Arial"/>
      </rPr>
      <t>DEVOLUCIÓN SOLICITADA</t>
    </r>
  </si>
  <si>
    <r>
      <rPr>
        <sz val="8"/>
        <color rgb="FF404040"/>
        <rFont val="Arial"/>
      </rPr>
      <t>Reajuste art.72 LIR, código 305       %</t>
    </r>
  </si>
  <si>
    <r>
      <rPr>
        <sz val="8"/>
        <color rgb="FF585858"/>
        <rFont val="Arial"/>
      </rPr>
      <t>+</t>
    </r>
  </si>
  <si>
    <r>
      <rPr>
        <sz val="8"/>
        <color rgb="FF404040"/>
        <rFont val="Arial"/>
      </rPr>
      <t>Monto</t>
    </r>
  </si>
  <si>
    <r>
      <rPr>
        <sz val="6"/>
        <color rgb="FF585858"/>
        <rFont val="Arial"/>
      </rPr>
      <t>=</t>
    </r>
  </si>
  <si>
    <r>
      <rPr>
        <sz val="8"/>
        <color rgb="FF404040"/>
        <rFont val="Arial"/>
      </rPr>
      <t xml:space="preserve">TOTAL A PAGAR (códigos </t>
    </r>
    <r>
      <rPr>
        <sz val="8"/>
        <color rgb="FF000000"/>
        <rFont val="Verdana"/>
      </rPr>
      <t>90 + 39)</t>
    </r>
  </si>
  <si>
    <r>
      <rPr>
        <sz val="8"/>
        <color rgb="FF585858"/>
        <rFont val="Arial"/>
      </rPr>
      <t>=</t>
    </r>
  </si>
  <si>
    <r>
      <rPr>
        <b/>
        <sz val="6"/>
        <color rgb="FF404040"/>
        <rFont val="Arial"/>
      </rPr>
      <t>SOLICITO DEPOSITAR REMANENTE EN CUENTA CORRIENTE O DE AHORRO BANCARIA</t>
    </r>
  </si>
  <si>
    <r>
      <rPr>
        <sz val="6"/>
        <color rgb="FF585858"/>
        <rFont val="Arial"/>
      </rPr>
      <t>Nombre institución bancaria</t>
    </r>
  </si>
  <si>
    <r>
      <rPr>
        <sz val="8"/>
        <color rgb="FF585858"/>
        <rFont val="Arial"/>
      </rPr>
      <t>Número de cuenta</t>
    </r>
  </si>
  <si>
    <r>
      <rPr>
        <b/>
        <sz val="6"/>
        <color rgb="FF404040"/>
        <rFont val="Arial"/>
      </rPr>
      <t>RECARGOS POR DECLARACIÓN FUERA DE PLAZO</t>
    </r>
  </si>
  <si>
    <r>
      <rPr>
        <sz val="8"/>
        <color rgb="FF404040"/>
        <rFont val="Arial"/>
      </rPr>
      <t>MÁS: reajustes declaración fuera de plazo</t>
    </r>
  </si>
  <si>
    <r>
      <rPr>
        <sz val="8"/>
        <color rgb="FF585858"/>
        <rFont val="Arial"/>
      </rPr>
      <t>+</t>
    </r>
  </si>
  <si>
    <r>
      <rPr>
        <sz val="6"/>
        <color rgb="FF585858"/>
        <rFont val="Arial"/>
      </rPr>
      <t>Tipo de cuenta</t>
    </r>
  </si>
  <si>
    <r>
      <rPr>
        <sz val="8"/>
        <color rgb="FF404040"/>
        <rFont val="Arial"/>
      </rPr>
      <t>Cuenta corriente</t>
    </r>
  </si>
  <si>
    <r>
      <rPr>
        <sz val="8"/>
        <color rgb="FF404040"/>
        <rFont val="Arial"/>
      </rPr>
      <t>Cuenta vista</t>
    </r>
  </si>
  <si>
    <r>
      <rPr>
        <sz val="8"/>
        <color rgb="FF404040"/>
        <rFont val="Arial"/>
      </rPr>
      <t>MÁS: intereses y multas declaración fuera de plazo</t>
    </r>
  </si>
  <si>
    <r>
      <rPr>
        <sz val="8"/>
        <color rgb="FF585858"/>
        <rFont val="Arial"/>
      </rPr>
      <t>+</t>
    </r>
  </si>
  <si>
    <r>
      <rPr>
        <sz val="8"/>
        <color rgb="FF404040"/>
        <rFont val="Arial"/>
      </rPr>
      <t>Cuenta RUT</t>
    </r>
  </si>
  <si>
    <r>
      <rPr>
        <sz val="8"/>
        <color rgb="FF404040"/>
        <rFont val="Arial"/>
      </rPr>
      <t>Cuenta de ahorro</t>
    </r>
  </si>
  <si>
    <r>
      <rPr>
        <sz val="8"/>
        <color rgb="FF404040"/>
        <rFont val="Arial"/>
      </rPr>
      <t>TOTAL A PAGAR (</t>
    </r>
    <r>
      <rPr>
        <sz val="8"/>
        <color rgb="FFFF0000"/>
        <rFont val="Arial"/>
      </rPr>
      <t>códigos 91+92+ 93</t>
    </r>
    <r>
      <rPr>
        <sz val="8"/>
        <color theme="1"/>
        <rFont val="Arial"/>
      </rPr>
      <t>)</t>
    </r>
  </si>
  <si>
    <r>
      <rPr>
        <sz val="8"/>
        <color rgb="FF585858"/>
        <rFont val="Arial"/>
      </rPr>
      <t>=</t>
    </r>
  </si>
  <si>
    <r>
      <rPr>
        <sz val="8"/>
        <color rgb="FF404040"/>
        <rFont val="Arial"/>
      </rPr>
      <t>Sin tipo de cuenta</t>
    </r>
  </si>
  <si>
    <r>
      <rPr>
        <b/>
        <sz val="6"/>
        <color rgb="FF404040"/>
        <rFont val="Arial"/>
      </rPr>
      <t>ANVERSO - REMANENTE DE CRÉDITO - IMPUESTO A PAGAR</t>
    </r>
  </si>
  <si>
    <r>
      <rPr>
        <b/>
        <sz val="6"/>
        <color rgb="FF585858"/>
        <rFont val="Arial"/>
      </rPr>
      <t>ANVERSO</t>
    </r>
  </si>
  <si>
    <r>
      <rPr>
        <b/>
        <sz val="8"/>
        <color rgb="FF252525"/>
        <rFont val="Arial"/>
      </rPr>
      <t>RECUADRO N° 1</t>
    </r>
    <r>
      <rPr>
        <sz val="8"/>
        <color rgb="FF252525"/>
        <rFont val="Arial"/>
      </rPr>
      <t>:  HONORARIOS</t>
    </r>
  </si>
  <si>
    <r>
      <rPr>
        <b/>
        <sz val="6"/>
        <color rgb="FF404040"/>
        <rFont val="Arial"/>
      </rPr>
      <t>Rentas de 2ª Categoría</t>
    </r>
  </si>
  <si>
    <r>
      <rPr>
        <b/>
        <sz val="6"/>
        <color rgb="FF404040"/>
        <rFont val="Arial"/>
      </rPr>
      <t>Renta actualizada</t>
    </r>
  </si>
  <si>
    <r>
      <rPr>
        <sz val="8"/>
        <color rgb="FF585858"/>
        <rFont val="Arial"/>
      </rPr>
      <t>Honorarios anuales con retención</t>
    </r>
  </si>
  <si>
    <r>
      <rPr>
        <sz val="8"/>
        <color rgb="FF585858"/>
        <rFont val="Arial"/>
      </rPr>
      <t>+</t>
    </r>
  </si>
  <si>
    <r>
      <rPr>
        <sz val="8"/>
        <color rgb="FF585858"/>
        <rFont val="Arial"/>
      </rPr>
      <t>Honorarios anuales sin retención</t>
    </r>
  </si>
  <si>
    <r>
      <rPr>
        <sz val="8"/>
        <color rgb="FF585858"/>
        <rFont val="Arial"/>
      </rPr>
      <t>+</t>
    </r>
  </si>
  <si>
    <r>
      <rPr>
        <sz val="8"/>
        <color rgb="FF585858"/>
        <rFont val="Arial"/>
      </rPr>
      <t>Honorarios líquidos percibidos de fuente extranjera</t>
    </r>
  </si>
  <si>
    <r>
      <rPr>
        <sz val="8"/>
        <color rgb="FF585858"/>
        <rFont val="Arial"/>
      </rPr>
      <t>+</t>
    </r>
  </si>
  <si>
    <r>
      <rPr>
        <sz val="8"/>
        <color rgb="FF585858"/>
        <rFont val="Arial"/>
      </rPr>
      <t>Incremento por impuestos soportados en el extranjero</t>
    </r>
  </si>
  <si>
    <r>
      <rPr>
        <sz val="8"/>
        <color rgb="FF585858"/>
        <rFont val="Arial"/>
      </rPr>
      <t>+</t>
    </r>
  </si>
  <si>
    <r>
      <rPr>
        <b/>
        <sz val="8"/>
        <color rgb="FF585858"/>
        <rFont val="Arial"/>
      </rPr>
      <t>Total ingresos brutos</t>
    </r>
  </si>
  <si>
    <r>
      <rPr>
        <sz val="8"/>
        <color rgb="FF585858"/>
        <rFont val="Arial"/>
      </rPr>
      <t>=</t>
    </r>
  </si>
  <si>
    <r>
      <rPr>
        <sz val="8"/>
        <color rgb="FF585858"/>
        <rFont val="Arial"/>
      </rPr>
      <t>Participación en sociedades de profesionales de 2ª Categoría</t>
    </r>
  </si>
  <si>
    <r>
      <rPr>
        <sz val="8"/>
        <color rgb="FF585858"/>
        <rFont val="Arial"/>
      </rPr>
      <t>+</t>
    </r>
  </si>
  <si>
    <r>
      <rPr>
        <sz val="8"/>
        <color rgb="FF585858"/>
        <rFont val="Arial"/>
      </rPr>
      <t>Monto ahorro previsional, según art. 42 bis inc. 1° LIR</t>
    </r>
  </si>
  <si>
    <r>
      <rPr>
        <sz val="8"/>
        <color rgb="FF585858"/>
        <rFont val="Arial"/>
      </rPr>
      <t>-</t>
    </r>
  </si>
  <si>
    <t>Gastos por donaciones para fines sociales, según art. 1° bis Ley N° 19.885, y gasto por donaciones de bienes inmuebles en apoyo al plan de emergencia habitacional, art. 26 Ley Nº21.450</t>
  </si>
  <si>
    <r>
      <rPr>
        <sz val="8"/>
        <color rgb="FF585858"/>
        <rFont val="Arial"/>
      </rPr>
      <t>-</t>
    </r>
  </si>
  <si>
    <r>
      <rPr>
        <sz val="8"/>
        <color rgb="FF585858"/>
        <rFont val="Arial"/>
      </rPr>
      <t>Gastos efectivos (solo rebajables del código 547)</t>
    </r>
  </si>
  <si>
    <r>
      <rPr>
        <sz val="8"/>
        <color rgb="FF585858"/>
        <rFont val="Arial"/>
      </rPr>
      <t>-</t>
    </r>
  </si>
  <si>
    <r>
      <rPr>
        <sz val="8"/>
        <color rgb="FF585858"/>
        <rFont val="Arial"/>
      </rPr>
      <t>Gastos presuntos: 30% sobre el código 547, con tope de 15 UTA</t>
    </r>
  </si>
  <si>
    <r>
      <rPr>
        <sz val="8"/>
        <color rgb="FF585858"/>
        <rFont val="Arial"/>
      </rPr>
      <t>-</t>
    </r>
  </si>
  <si>
    <r>
      <rPr>
        <sz val="8"/>
        <color rgb="FF585858"/>
        <rFont val="Arial"/>
      </rPr>
      <t>Rebaja por presunción de asignación de zona  D.L. N° 889 de 1975</t>
    </r>
  </si>
  <si>
    <r>
      <rPr>
        <sz val="8"/>
        <color rgb="FF585858"/>
        <rFont val="Arial"/>
      </rPr>
      <t>-</t>
    </r>
  </si>
  <si>
    <r>
      <rPr>
        <b/>
        <sz val="8"/>
        <color rgb="FF585858"/>
        <rFont val="Arial"/>
      </rPr>
      <t>Total honorarios</t>
    </r>
  </si>
  <si>
    <r>
      <rPr>
        <sz val="8"/>
        <color rgb="FF585858"/>
        <rFont val="Arial"/>
      </rPr>
      <t>=</t>
    </r>
  </si>
  <si>
    <r>
      <rPr>
        <sz val="8"/>
        <color rgb="FF585858"/>
        <rFont val="Arial"/>
      </rPr>
      <t>Total remuneraciones directores S.A.</t>
    </r>
  </si>
  <si>
    <r>
      <rPr>
        <sz val="8"/>
        <color rgb="FF585858"/>
        <rFont val="Arial"/>
      </rPr>
      <t>+</t>
    </r>
  </si>
  <si>
    <r>
      <rPr>
        <sz val="8"/>
        <color rgb="FF585858"/>
        <rFont val="Arial"/>
      </rPr>
      <t>Total rentas y retenciones</t>
    </r>
  </si>
  <si>
    <r>
      <rPr>
        <sz val="8"/>
        <color rgb="FF404040"/>
        <rFont val="Arial"/>
      </rPr>
      <t>=</t>
    </r>
  </si>
  <si>
    <r>
      <rPr>
        <sz val="8"/>
        <color rgb="FF585858"/>
        <rFont val="Arial"/>
      </rPr>
      <t>=</t>
    </r>
  </si>
  <si>
    <r>
      <rPr>
        <sz val="8"/>
        <color rgb="FF404040"/>
        <rFont val="Arial"/>
      </rPr>
      <t>Participaciones en ingresos brutos sociedades de profesionales de 2ª Categoría</t>
    </r>
  </si>
  <si>
    <r>
      <rPr>
        <sz val="8"/>
        <color rgb="FF404040"/>
        <rFont val="Arial"/>
      </rPr>
      <t>Trasladar a código 110, solo personas naturales</t>
    </r>
  </si>
  <si>
    <r>
      <rPr>
        <sz val="8"/>
        <color rgb="FF404040"/>
        <rFont val="Arial"/>
      </rPr>
      <t>Trasladar a código 198</t>
    </r>
  </si>
  <si>
    <r>
      <rPr>
        <b/>
        <sz val="8"/>
        <color rgb="FF404040"/>
        <rFont val="Arial"/>
      </rPr>
      <t>RECUADRO N° 1</t>
    </r>
    <r>
      <rPr>
        <sz val="8"/>
        <color rgb="FF404040"/>
        <rFont val="Arial"/>
      </rPr>
      <t>:  HONORARIOS</t>
    </r>
  </si>
  <si>
    <r>
      <rPr>
        <b/>
        <sz val="8"/>
        <color rgb="FF252525"/>
        <rFont val="Arial"/>
      </rPr>
      <t>RECUADRO N° 2</t>
    </r>
    <r>
      <rPr>
        <sz val="8"/>
        <color rgb="FF252525"/>
        <rFont val="Arial"/>
      </rPr>
      <t>: DETERMINACIÓN MAYOR O MENOR VALOR OBTENIDO POR PERSONAS NATURALES EN LAS ENAJENACIONES DE BIENES RAÍCES SITUADOS EN CHILE, NO ASIGNADOS A SU EMPRESA INDIVIDUAL</t>
    </r>
  </si>
  <si>
    <t>Conceptos</t>
  </si>
  <si>
    <t>Según art 17 nro 8 letra b) de la LIR</t>
  </si>
  <si>
    <t>Enajenaciones a partes relacionadas</t>
  </si>
  <si>
    <t>Otras enajenaciones afectas</t>
  </si>
  <si>
    <r>
      <rPr>
        <sz val="8"/>
        <color rgb="FF404040"/>
        <rFont val="Arial"/>
      </rPr>
      <t>Precios de enajenaciones del conjunto de los bienes raíces situados en Chile</t>
    </r>
  </si>
  <si>
    <r>
      <rPr>
        <sz val="8"/>
        <color rgb="FF404040"/>
        <rFont val="Arial"/>
      </rPr>
      <t>+</t>
    </r>
  </si>
  <si>
    <r>
      <rPr>
        <u/>
        <sz val="8"/>
        <color rgb="FF404040"/>
        <rFont val="Arial"/>
      </rPr>
      <t>Menos</t>
    </r>
    <r>
      <rPr>
        <sz val="8"/>
        <color rgb="FF404040"/>
        <rFont val="Arial"/>
      </rPr>
      <t>: valor de adquisición de los bienes raíces reajustados</t>
    </r>
  </si>
  <si>
    <r>
      <rPr>
        <sz val="8"/>
        <color rgb="FF404040"/>
        <rFont val="Arial"/>
      </rPr>
      <t>-</t>
    </r>
  </si>
  <si>
    <r>
      <rPr>
        <u/>
        <sz val="8"/>
        <color rgb="FF404040"/>
        <rFont val="Arial"/>
      </rPr>
      <t>Menos</t>
    </r>
    <r>
      <rPr>
        <sz val="8"/>
        <color rgb="FF404040"/>
        <rFont val="Arial"/>
      </rPr>
      <t>: mejoras que hayan aumentado el valor de los bienes raíces reajustadas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</si>
  <si>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</si>
  <si>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Mayor o menor valor percibido o devengado</t>
    </r>
  </si>
  <si>
    <r>
      <rPr>
        <sz val="8"/>
        <color rgb="FF404040"/>
        <rFont val="Arial"/>
      </rPr>
      <t>=</t>
    </r>
  </si>
  <si>
    <r>
      <rPr>
        <u/>
        <sz val="8"/>
        <color rgb="FF404040"/>
        <rFont val="Arial"/>
      </rPr>
      <t>Menos</t>
    </r>
    <r>
      <rPr>
        <sz val="8"/>
        <color rgb="FF404040"/>
        <rFont val="Arial"/>
      </rPr>
      <t>: ingreso no renta equivalente a 8.000 UF o saldo del ejercicio anterior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</si>
  <si>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</si>
  <si>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Mayor valor percibido o devengado afecto a impuesto</t>
    </r>
  </si>
  <si>
    <r>
      <rPr>
        <sz val="8"/>
        <color rgb="FF404040"/>
        <rFont val="Arial"/>
      </rPr>
      <t>=</t>
    </r>
  </si>
  <si>
    <r>
      <rPr>
        <sz val="8"/>
        <color rgb="FF404040"/>
        <rFont val="Arial"/>
      </rPr>
      <t>Saldo de ingreso no renta a utilizar en los ejercicios siguientes</t>
    </r>
  </si>
  <si>
    <r>
      <rPr>
        <sz val="8"/>
        <color rgb="FF404040"/>
        <rFont val="Arial"/>
      </rPr>
      <t>=</t>
    </r>
  </si>
  <si>
    <t>Mayor valor percibido en enajenaciones efectuadas en el ejercicio</t>
  </si>
  <si>
    <t>Mayor valor devengado a declarar en el año tributario actual</t>
  </si>
  <si>
    <t>Mayor valor devengado a declarar en los años tributarios siguientes</t>
  </si>
  <si>
    <t>Mayor valor percibido en el ejercicio por enajenaciones efectuadas en el ejercicio anterior</t>
  </si>
  <si>
    <r>
      <rPr>
        <b/>
        <sz val="6"/>
        <color rgb="FF404040"/>
        <rFont val="Arial"/>
      </rPr>
      <t>Régimen de tributación</t>
    </r>
  </si>
  <si>
    <t>Mayor valor percibido según códigos 1099, 1114, o devengado según código1987 afectos al IGC o IA, trasladar a códigos 1891; según código 1988 afecto a IDPC e IGC o IA a trasladar a código 1895 o 1912, y a código 1891, según corresponda</t>
  </si>
  <si>
    <r>
      <rPr>
        <sz val="8"/>
        <color rgb="FF404040"/>
        <rFont val="Arial"/>
      </rPr>
      <t>=</t>
    </r>
  </si>
  <si>
    <t>Mayor valor devengado según código 1847 anterior afecto a IGC a reliquidar, según instrucciones código 1033</t>
  </si>
  <si>
    <t>Mayor valor percibido según códigos 1099 y 1114 anteriores afecto al impuesto único y sustitutivo con tasa 10%, a trasladar a código 1043</t>
  </si>
  <si>
    <r>
      <rPr>
        <b/>
        <sz val="8"/>
        <color rgb="FF404040"/>
        <rFont val="Arial"/>
      </rPr>
      <t>RECUADRO N° 2</t>
    </r>
    <r>
      <rPr>
        <sz val="8"/>
        <color rgb="FF404040"/>
        <rFont val="Arial"/>
      </rPr>
      <t>: DETERMINACIÓN MAYOR O MENOR VALOR OBTENIDO POR PERSONAS NATURALES EN LAS ENAJENACIONES DE BIENES RAÍCES SITUADOS EN CHILE, NO ASIGNADOS A SU EMPRESA INDIVIDUAL</t>
    </r>
  </si>
  <si>
    <r>
      <rPr>
        <b/>
        <sz val="8"/>
        <color rgb="FF252525"/>
        <rFont val="Arial"/>
      </rPr>
      <t>RECUADRO N° 3</t>
    </r>
    <r>
      <rPr>
        <sz val="8"/>
        <color rgb="FF252525"/>
        <rFont val="Arial"/>
      </rPr>
      <t>: DATOS SOBRE INSTRUMENTOS DE AHORRO ACOGIDOS AL EX ART. 57 BIS LIR (ART. 3° TRANSITORIO NUMERAL VI) LEY N° 20.780)</t>
    </r>
  </si>
  <si>
    <r>
      <rPr>
        <sz val="8"/>
        <color rgb="FF404040"/>
        <rFont val="Arial"/>
      </rPr>
      <t>Total ahorro neto positivo del ejercicio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</si>
  <si>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</si>
  <si>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Ahorro neto positivo utilizado en el ejercicio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</si>
  <si>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</si>
  <si>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Remanente ahorro neto positivo del ejercicio siguiente</t>
    </r>
  </si>
  <si>
    <r>
      <rPr>
        <sz val="8"/>
        <color rgb="FF404040"/>
        <rFont val="Arial"/>
      </rPr>
      <t>=</t>
    </r>
  </si>
  <si>
    <r>
      <rPr>
        <sz val="8"/>
        <color rgb="FF404040"/>
        <rFont val="Arial"/>
      </rPr>
      <t>Total ahorro neto negativo del ejercicio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</si>
  <si>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</si>
  <si>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Cuota exenta 10 UTA</t>
    </r>
  </si>
  <si>
    <r>
      <rPr>
        <sz val="8"/>
        <color rgb="FF404040"/>
        <rFont val="Arial"/>
      </rPr>
      <t>-</t>
    </r>
  </si>
  <si>
    <t>Base para débito fiscal del ejercicio a registrar en código 201</t>
  </si>
  <si>
    <r>
      <rPr>
        <sz val="8"/>
        <color rgb="FF404040"/>
        <rFont val="Arial"/>
      </rPr>
      <t>=</t>
    </r>
  </si>
  <si>
    <r>
      <rPr>
        <b/>
        <sz val="8"/>
        <color rgb="FF404040"/>
        <rFont val="Arial"/>
      </rPr>
      <t>RECUADRO N° 3</t>
    </r>
    <r>
      <rPr>
        <sz val="8"/>
        <color rgb="FF404040"/>
        <rFont val="Arial"/>
      </rPr>
      <t>: DATOS SOBRE INSTRUMENTOS DE AHORRO ACOGIDOS AL EX ART. 57 BIS LIR (ART. 3° TRANSITORIO NUMERAL VI) LEY N° 20.780)</t>
    </r>
  </si>
  <si>
    <r>
      <rPr>
        <b/>
        <sz val="8"/>
        <color rgb="FF252525"/>
        <rFont val="Arial"/>
      </rPr>
      <t>RECUADRO N° 4</t>
    </r>
    <r>
      <rPr>
        <sz val="8"/>
        <color rgb="FF252525"/>
        <rFont val="Arial"/>
      </rPr>
      <t>: ENAJENACIÓN DE ACCIONES, DERECHOS SOCIALES, CUOTAS DE FONDOS MUTUOS Y/O DE INVERSIÓN</t>
    </r>
  </si>
  <si>
    <t>ENAJENACIÓN DE ACCIONES</t>
  </si>
  <si>
    <t>Régimen Tributario de la LIR</t>
  </si>
  <si>
    <r>
      <rPr>
        <b/>
        <sz val="6"/>
        <color rgb="FF404040"/>
        <rFont val="Arial"/>
      </rPr>
      <t>Mayor  o menor  valor determinado</t>
    </r>
  </si>
  <si>
    <t>IGC o IA sobre rentas percibidas, según código 1869</t>
  </si>
  <si>
    <t>Opción a reliquidar el IGC sobre renta devengada, según código 1033</t>
  </si>
  <si>
    <t>ENAJENACIÓN DE DERECHOS SOCIALES</t>
  </si>
  <si>
    <r>
      <rPr>
        <b/>
        <sz val="6"/>
        <color rgb="FF404040"/>
        <rFont val="Arial"/>
      </rPr>
      <t>Mayor  o menor  valor determinado</t>
    </r>
  </si>
  <si>
    <t>ENAJENACIÓN O RESCATE DE CUOTAS DE FONDOS MUTUOS Y/O FONDOS DE INVERSIÓN</t>
  </si>
  <si>
    <r>
      <rPr>
        <b/>
        <sz val="6"/>
        <color rgb="FF404040"/>
        <rFont val="Arial"/>
      </rPr>
      <t>Mayor  o menor  valor determinado</t>
    </r>
  </si>
  <si>
    <t>ENAJENACIÓN O RESCATE DE INSTRUMENTOS SEGÚN ART. 107 LIR</t>
  </si>
  <si>
    <r>
      <rPr>
        <b/>
        <sz val="6"/>
        <color rgb="FF404040"/>
        <rFont val="Arial"/>
      </rPr>
      <t>Mayor  o menor  valor determinado</t>
    </r>
  </si>
  <si>
    <t>Acciones</t>
  </si>
  <si>
    <t>Cuotas de fondos mutuos y/o fondos de inversión</t>
  </si>
  <si>
    <r>
      <rPr>
        <b/>
        <sz val="6"/>
        <color rgb="FF404040"/>
        <rFont val="Arial"/>
      </rPr>
      <t>Determinación del resultado</t>
    </r>
  </si>
  <si>
    <r>
      <rPr>
        <sz val="8"/>
        <color rgb="FF404040"/>
        <rFont val="Arial"/>
      </rPr>
      <t>Resultado neto de las operaciones del ejercicio</t>
    </r>
  </si>
  <si>
    <r>
      <rPr>
        <sz val="8"/>
        <color rgb="FF404040"/>
        <rFont val="Arial"/>
      </rPr>
      <t>Pérdida de arrastre del ejercicio anterior actualizada</t>
    </r>
  </si>
  <si>
    <r>
      <rPr>
        <sz val="8"/>
        <color rgb="FF404040"/>
        <rFont val="Arial"/>
      </rPr>
      <t>Base imponible o pérdida del ejercicio</t>
    </r>
  </si>
  <si>
    <r>
      <rPr>
        <b/>
        <sz val="8"/>
        <color rgb="FF404040"/>
        <rFont val="Arial"/>
      </rPr>
      <t>RECUADRO N° 4</t>
    </r>
    <r>
      <rPr>
        <sz val="8"/>
        <color rgb="FF404040"/>
        <rFont val="Arial"/>
      </rPr>
      <t>: ENAJENACIÓN DE ACCIONES, DERECHOS SOCIALES, CUOTAS DE FONDOS MUTUOS Y/O DE INVERSIÓN.</t>
    </r>
  </si>
  <si>
    <r>
      <rPr>
        <b/>
        <sz val="8"/>
        <color rgb="FF252525"/>
        <rFont val="Arial"/>
      </rPr>
      <t>RECUADRO N°5</t>
    </r>
    <r>
      <rPr>
        <sz val="8"/>
        <color rgb="FF252525"/>
        <rFont val="Arial"/>
      </rPr>
      <t>: CRÉDITO POR INGRESO DIFERIDO PROPIETARIOS DE EMPRESAS RÉGIMEN TRANSPARENCIA TRIBUTARIA, ART. 14 LETRA D) N°8 LIR</t>
    </r>
  </si>
  <si>
    <r>
      <rPr>
        <sz val="8"/>
        <color rgb="FF404040"/>
        <rFont val="Arial"/>
      </rPr>
      <t>Remanente ejercicio anterior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</si>
  <si>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</si>
  <si>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Crédito recibido en el ejercicio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</si>
  <si>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</si>
  <si>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Crédito imputado en el ejercicio</t>
    </r>
  </si>
  <si>
    <r>
      <rPr>
        <sz val="8"/>
        <color rgb="FF404040"/>
        <rFont val="Arial"/>
      </rPr>
      <t>-</t>
    </r>
  </si>
  <si>
    <r>
      <rPr>
        <sz val="8"/>
        <color rgb="FF252525"/>
        <rFont val="Arial"/>
      </rPr>
      <t>Remanente para ejercicio siguiente</t>
    </r>
  </si>
  <si>
    <r>
      <rPr>
        <sz val="8"/>
        <color rgb="FF404040"/>
        <rFont val="Arial"/>
      </rPr>
      <t>=</t>
    </r>
  </si>
  <si>
    <r>
      <rPr>
        <b/>
        <sz val="8"/>
        <color rgb="FF404040"/>
        <rFont val="Arial"/>
      </rPr>
      <t>RECUADRO N° 5</t>
    </r>
    <r>
      <rPr>
        <sz val="8"/>
        <color rgb="FF404040"/>
        <rFont val="Arial"/>
      </rPr>
      <t>: CRÉDITO POR INGRESO DIFERIDO PROPIETARIOS DE EMPRESAS RÉGIMEN TRANSPARENCIA TRIBUTARIA, ART. 14 LETRA D) N°8 LIR</t>
    </r>
  </si>
  <si>
    <r>
      <rPr>
        <b/>
        <sz val="8"/>
        <color rgb="FF252525"/>
        <rFont val="Arial"/>
      </rPr>
      <t>RECUADRO N° 6</t>
    </r>
    <r>
      <rPr>
        <sz val="8"/>
        <color rgb="FF252525"/>
        <rFont val="Arial"/>
      </rPr>
      <t>: DATOS INFORMATIVOS</t>
    </r>
  </si>
  <si>
    <r>
      <rPr>
        <b/>
        <sz val="6"/>
        <color rgb="FF404040"/>
        <rFont val="Arial"/>
      </rPr>
      <t>OPERACIONES INTERNACIONALES</t>
    </r>
  </si>
  <si>
    <r>
      <rPr>
        <sz val="8"/>
        <color rgb="FF404040"/>
        <rFont val="Arial"/>
      </rPr>
      <t>Préstamos efectuados a propietarios, socios o accionistas en el ejercicio</t>
    </r>
  </si>
  <si>
    <r>
      <rPr>
        <sz val="8"/>
        <color rgb="FF404040"/>
        <rFont val="Arial"/>
      </rPr>
      <t>Total de cantidades adeudadas, pagadas, abonadas en cuenta o puestas a disposición de relacionados en el exterior (arts. 31 inc. 3° y 59 LIR)</t>
    </r>
  </si>
  <si>
    <r>
      <rPr>
        <sz val="8"/>
        <color rgb="FF404040"/>
        <rFont val="Arial"/>
      </rPr>
      <t>Cantidades adeudadas, pagadas, abonadas en cuenta o puestas a disposición de relacionados en el exterior, cuyo IA no ha sido enterado (arts. 31 inc.  3° y 59 LIR)</t>
    </r>
  </si>
  <si>
    <r>
      <rPr>
        <sz val="8"/>
        <color rgb="FF404040"/>
        <rFont val="Arial"/>
      </rPr>
      <t>Total pasivos contraídos en Chile</t>
    </r>
  </si>
  <si>
    <r>
      <rPr>
        <sz val="8"/>
        <color rgb="FF404040"/>
        <rFont val="Arial"/>
      </rPr>
      <t>Beneficio antes de gastos financieros (EBITDA)</t>
    </r>
  </si>
  <si>
    <r>
      <rPr>
        <sz val="8"/>
        <color rgb="FF404040"/>
        <rFont val="Arial"/>
      </rPr>
      <t>Renta imponible extranjera (art. 41 A  N° 3 LIR)</t>
    </r>
  </si>
  <si>
    <r>
      <rPr>
        <b/>
        <sz val="6"/>
        <color rgb="FF404040"/>
        <rFont val="Arial"/>
      </rPr>
      <t>DATOS DE BALANCE</t>
    </r>
  </si>
  <si>
    <r>
      <rPr>
        <sz val="8"/>
        <color rgb="FF404040"/>
        <rFont val="Arial"/>
      </rPr>
      <t>Total del activo</t>
    </r>
  </si>
  <si>
    <r>
      <rPr>
        <sz val="8"/>
        <color rgb="FF404040"/>
        <rFont val="Arial"/>
      </rPr>
      <t>Bienes adquiridos contrato leasing</t>
    </r>
  </si>
  <si>
    <r>
      <rPr>
        <sz val="8"/>
        <color rgb="FF404040"/>
        <rFont val="Arial"/>
      </rPr>
      <t>Total del pasivo</t>
    </r>
  </si>
  <si>
    <r>
      <rPr>
        <sz val="8"/>
        <color rgb="FF404040"/>
        <rFont val="Arial"/>
      </rPr>
      <t>Activo inmovilizado</t>
    </r>
  </si>
  <si>
    <r>
      <rPr>
        <sz val="8"/>
        <color rgb="FF404040"/>
        <rFont val="Arial"/>
      </rPr>
      <t>Saldo de caja (sólo dinero en efectivo y documentos al día, según arqueo)</t>
    </r>
  </si>
  <si>
    <r>
      <rPr>
        <sz val="8"/>
        <color rgb="FF404040"/>
        <rFont val="Arial"/>
      </rPr>
      <t>Activo gasto diferido goodwill tributario</t>
    </r>
  </si>
  <si>
    <r>
      <rPr>
        <sz val="8"/>
        <color rgb="FF404040"/>
        <rFont val="Arial"/>
      </rPr>
      <t>Capital efectivo</t>
    </r>
  </si>
  <si>
    <r>
      <rPr>
        <sz val="8"/>
        <color rgb="FF404040"/>
        <rFont val="Arial"/>
      </rPr>
      <t>Activo intangible goodwill tributario (Ley N° 20.780)</t>
    </r>
  </si>
  <si>
    <r>
      <rPr>
        <sz val="8"/>
        <color rgb="FF404040"/>
        <rFont val="Arial"/>
      </rPr>
      <t>Saldo cuenta corriente bancaria según, conciliación</t>
    </r>
  </si>
  <si>
    <r>
      <rPr>
        <sz val="8"/>
        <color rgb="FF404040"/>
        <rFont val="Arial"/>
      </rPr>
      <t>Patrimonio financiero</t>
    </r>
  </si>
  <si>
    <r>
      <rPr>
        <sz val="8"/>
        <color rgb="FF404040"/>
        <rFont val="Arial"/>
      </rPr>
      <t>Existencia final</t>
    </r>
  </si>
  <si>
    <r>
      <rPr>
        <b/>
        <sz val="6"/>
        <color rgb="FF404040"/>
        <rFont val="Arial"/>
      </rPr>
      <t>OTROS ANTECEDENTES</t>
    </r>
  </si>
  <si>
    <r>
      <rPr>
        <sz val="8"/>
        <color rgb="FF404040"/>
        <rFont val="Arial"/>
      </rPr>
      <t>Utilidades financieras capitalizadas</t>
    </r>
  </si>
  <si>
    <r>
      <rPr>
        <sz val="8"/>
        <color rgb="FF404040"/>
        <rFont val="Arial"/>
      </rPr>
      <t>Gastos adeudados o pagados por cuotas de bienes en leasing</t>
    </r>
  </si>
  <si>
    <r>
      <rPr>
        <sz val="8"/>
        <color rgb="FF404040"/>
        <rFont val="Arial"/>
      </rPr>
      <t>Monto del capital  directa o indirectamente financiado por partes relacionadas</t>
    </r>
  </si>
  <si>
    <r>
      <rPr>
        <sz val="8"/>
        <color rgb="FF404040"/>
        <rFont val="Arial"/>
      </rPr>
      <t>TEX</t>
    </r>
  </si>
  <si>
    <r>
      <rPr>
        <sz val="8"/>
        <color rgb="FF404040"/>
        <rFont val="Arial"/>
      </rPr>
      <t>TEF</t>
    </r>
  </si>
  <si>
    <r>
      <rPr>
        <sz val="8"/>
        <color rgb="FF404040"/>
        <rFont val="Arial"/>
      </rPr>
      <t>Retiros, remesas o distribuciones afectos a IGC o IA, no Imputados a los RTRE</t>
    </r>
  </si>
  <si>
    <r>
      <rPr>
        <sz val="8"/>
        <color rgb="FF404040"/>
        <rFont val="Arial"/>
      </rPr>
      <t>Retiros, remesas o distribuciones afectos a IGC o IA, imputados a las utilidades de balance en exceso de las tributables (UBET)</t>
    </r>
  </si>
  <si>
    <r>
      <rPr>
        <sz val="8"/>
        <color rgb="FF404040"/>
        <rFont val="Arial"/>
      </rPr>
      <t>Depreciación acelerada vehículos eléctricos o híbridos con recarga eléctrica exterior u otros calificados como cero emisiones por resolución fundada del Ministerio de Energía (art. 8 Ley N° 21.305)</t>
    </r>
  </si>
  <si>
    <r>
      <rPr>
        <sz val="8"/>
        <color rgb="FF404040"/>
        <rFont val="Arial"/>
      </rPr>
      <t>Depreciación normal vehículos eléctricos o híbridos con recarga eléctrica exterior u otros calificados como cero emisiones por resolución fundada del Ministerio de Energía (art. 8 Ley N° 21.305)</t>
    </r>
  </si>
  <si>
    <r>
      <rPr>
        <b/>
        <sz val="6"/>
        <color rgb="FF404040"/>
        <rFont val="Arial"/>
      </rPr>
      <t>SALDOS</t>
    </r>
  </si>
  <si>
    <r>
      <rPr>
        <sz val="8"/>
        <color rgb="FF404040"/>
        <rFont val="Arial"/>
      </rPr>
      <t>Saldo total de rentas exentas de IGC (art. 11 Ley N° 18.401, rentas del capitalismo popular)</t>
    </r>
  </si>
  <si>
    <r>
      <rPr>
        <sz val="8"/>
        <color rgb="FF404040"/>
        <rFont val="Arial"/>
      </rPr>
      <t>Saldo exceso de retiros de 2014, determinados al 31 de diciembre para ejercicios siguientes</t>
    </r>
  </si>
  <si>
    <r>
      <rPr>
        <sz val="8"/>
        <color rgb="FF404040"/>
        <rFont val="Arial"/>
      </rPr>
      <t>Saldo de crédito por IDPC no sujetos a restitución generados hasta el 31.12.2019</t>
    </r>
  </si>
  <si>
    <r>
      <rPr>
        <sz val="8"/>
        <color rgb="FF404040"/>
        <rFont val="Arial"/>
      </rPr>
      <t>Saldo de crédito por IDPC no sujetos a restitución generados a contar del 01.01.2020</t>
    </r>
  </si>
  <si>
    <r>
      <rPr>
        <sz val="8"/>
        <color rgb="FF404040"/>
        <rFont val="Arial"/>
      </rPr>
      <t>Saldo crédito Impuesto Tasa Adicional ex art. 21 LIR</t>
    </r>
  </si>
  <si>
    <r>
      <rPr>
        <sz val="8"/>
        <color rgb="FF404040"/>
        <rFont val="Arial"/>
      </rPr>
      <t>Saldo de excedente base imponible IDPC voluntario a imputar ejercicio siguientes</t>
    </r>
  </si>
  <si>
    <r>
      <rPr>
        <b/>
        <sz val="6"/>
        <color rgb="FF404040"/>
        <rFont val="Arial"/>
      </rPr>
      <t>CUENTAS EN PARTICIPACIÓN Y DEMÁS ENCARGOS FIDUCIARIOS</t>
    </r>
  </si>
  <si>
    <r>
      <rPr>
        <sz val="8"/>
        <color rgb="FF404040"/>
        <rFont val="Arial"/>
      </rPr>
      <t>Saldo o aporte inicial del ejercicio de la asociación o cuentas en participación o del encargo fiduciario a informar por el gestor</t>
    </r>
  </si>
  <si>
    <r>
      <rPr>
        <sz val="8"/>
        <color rgb="FF404040"/>
        <rFont val="Arial"/>
      </rPr>
      <t>Saldo final del ejercicio de la asociación o cuentas en participación o del encargo fiduciario a informar por el gestor</t>
    </r>
  </si>
  <si>
    <r>
      <rPr>
        <sz val="8"/>
        <color rgb="FF404040"/>
        <rFont val="Arial"/>
      </rPr>
      <t>Crédito por IDPC asignado en el ejercicio a los partícipes o beneficiarios de la asociación o cuentas en participación o del encargo fiduciario</t>
    </r>
  </si>
  <si>
    <r>
      <rPr>
        <sz val="8"/>
        <color rgb="FF404040"/>
        <rFont val="Arial"/>
      </rPr>
      <t>Crédito IPE asignado en el ejercicio a los partícipes o beneficiarios de la asociación o cuentas en participación o del encargo fiduciario</t>
    </r>
  </si>
  <si>
    <r>
      <rPr>
        <b/>
        <sz val="8"/>
        <color rgb="FF404040"/>
        <rFont val="Arial"/>
      </rPr>
      <t>RECUADRO N° 6</t>
    </r>
    <r>
      <rPr>
        <sz val="8"/>
        <color rgb="FF000000"/>
        <rFont val="Arial"/>
      </rPr>
      <t>: DATOS INFORMATIVOS</t>
    </r>
  </si>
  <si>
    <r>
      <rPr>
        <b/>
        <sz val="8"/>
        <color rgb="FF252525"/>
        <rFont val="Arial"/>
      </rPr>
      <t>RECUADRO N° 7</t>
    </r>
    <r>
      <rPr>
        <sz val="8"/>
        <color rgb="FF252525"/>
        <rFont val="Arial"/>
      </rPr>
      <t>: INGRESO DIFERIDO Y SALDOS PENDIENTES DE AMORTIZACIÓN</t>
    </r>
  </si>
  <si>
    <r>
      <rPr>
        <b/>
        <sz val="6"/>
        <color rgb="FF404040"/>
        <rFont val="Arial"/>
      </rPr>
      <t>Detalle</t>
    </r>
  </si>
  <si>
    <r>
      <rPr>
        <b/>
        <sz val="6"/>
        <color rgb="FF404040"/>
        <rFont val="Arial"/>
      </rPr>
      <t>Saldo de rentas tributables acumuladas</t>
    </r>
  </si>
  <si>
    <r>
      <rPr>
        <b/>
        <sz val="6"/>
        <color rgb="FF404040"/>
        <rFont val="Arial"/>
      </rPr>
      <t>Incremento</t>
    </r>
  </si>
  <si>
    <r>
      <rPr>
        <b/>
        <sz val="6"/>
        <color rgb="FF404040"/>
        <rFont val="Arial"/>
      </rPr>
      <t>Crédito</t>
    </r>
  </si>
  <si>
    <r>
      <rPr>
        <b/>
        <sz val="6"/>
        <color rgb="FF404040"/>
        <rFont val="Arial"/>
      </rPr>
      <t>No Sujeto a Restitución</t>
    </r>
  </si>
  <si>
    <r>
      <rPr>
        <b/>
        <sz val="6"/>
        <color rgb="FF404040"/>
        <rFont val="Arial"/>
      </rPr>
      <t>Sujeto a Restitución</t>
    </r>
  </si>
  <si>
    <t>Saldo de ingreso diferido pendiente de tributación de acuerdo al art. 14 letra D) N°8, letra (d) de la LIR, art. 40° transitorio  de la Ley N° 21.210 y Circular N° 62 de 2020</t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</si>
  <si>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</si>
  <si>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Ingreso  diferido a  imputar  en  el ejercicio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</si>
  <si>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</si>
  <si>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TOTAL Saldo ingreso diferido a imputar en los ejercicios siguientes</t>
    </r>
  </si>
  <si>
    <r>
      <rPr>
        <sz val="8"/>
        <color rgb="FF404040"/>
        <rFont val="Arial"/>
      </rPr>
      <t>=</t>
    </r>
  </si>
  <si>
    <r>
      <rPr>
        <b/>
        <sz val="8"/>
        <color rgb="FF404040"/>
        <rFont val="Arial"/>
      </rPr>
      <t>RECUADRO N° 7</t>
    </r>
    <r>
      <rPr>
        <sz val="8"/>
        <color rgb="FF000000"/>
        <rFont val="Arial"/>
      </rPr>
      <t>: INGRESO DIFERIDO Y SALDOS PENDIENTES DE AMORTIZACIÓN.</t>
    </r>
  </si>
  <si>
    <r>
      <rPr>
        <b/>
        <sz val="8"/>
        <color rgb="FF252525"/>
        <rFont val="Arial"/>
      </rPr>
      <t>RECUADRO N° 8</t>
    </r>
    <r>
      <rPr>
        <sz val="8"/>
        <color rgb="FF252525"/>
        <rFont val="Arial"/>
      </rPr>
      <t>:  INFORMACIÓN SOBRE DONACIONES Y CRÉDITOS O REBAJAS IMPUTABLES AL IDPC</t>
    </r>
  </si>
  <si>
    <r>
      <rPr>
        <b/>
        <sz val="6"/>
        <color rgb="FF404040"/>
        <rFont val="Arial"/>
      </rPr>
      <t>CRÉDITOS CUYOS REMANENTES NO DAN DERECHO A IMPUTACIÓN EN LOS EJERCICIOS SIGUIENTES NI A DEVOLUCIÓN</t>
    </r>
  </si>
  <si>
    <r>
      <rPr>
        <b/>
        <sz val="8"/>
        <color rgb="FF404040"/>
        <rFont val="Arial"/>
      </rPr>
      <t>DETALLE</t>
    </r>
  </si>
  <si>
    <r>
      <rPr>
        <b/>
        <sz val="8"/>
        <color rgb="FF404040"/>
        <rFont val="Arial"/>
      </rPr>
      <t>TOTAL GASTO</t>
    </r>
  </si>
  <si>
    <r>
      <rPr>
        <b/>
        <sz val="8"/>
        <color rgb="FF404040"/>
        <rFont val="Arial"/>
      </rPr>
      <t>GASTO NO ACEPTADO</t>
    </r>
  </si>
  <si>
    <r>
      <rPr>
        <b/>
        <sz val="8"/>
        <color rgb="FF404040"/>
        <rFont val="Arial"/>
      </rPr>
      <t>CRÉDITO</t>
    </r>
  </si>
  <si>
    <r>
      <rPr>
        <sz val="8"/>
        <color rgb="FF404040"/>
        <rFont val="Arial"/>
      </rPr>
      <t>Donaciones al FNR, según arts. 4° y 9° Ley N° 20.444 (no afectas al LGA)</t>
    </r>
  </si>
  <si>
    <r>
      <rPr>
        <sz val="8"/>
        <color rgb="FF404040"/>
        <rFont val="Arial"/>
      </rPr>
      <t>Donaciones para fines culturales, según art. 8° Ley N° 18.985 (afectas al LGA)</t>
    </r>
  </si>
  <si>
    <r>
      <rPr>
        <sz val="8"/>
        <color rgb="FF404040"/>
        <rFont val="Arial"/>
      </rPr>
      <t>Donaciones para fines educacionales, según art. 3° Ley N° 19.247 (afectas al LGA)</t>
    </r>
  </si>
  <si>
    <r>
      <rPr>
        <sz val="8"/>
        <color rgb="FF404040"/>
        <rFont val="Arial"/>
      </rPr>
      <t>Donaciones para fines deportivos, según art. 62 y sgtes. Ley N° 19.712 (afecta al LGA)</t>
    </r>
  </si>
  <si>
    <r>
      <rPr>
        <sz val="8"/>
        <color rgb="FF404040"/>
        <rFont val="Arial"/>
      </rPr>
      <t>Donaciones para fines sociales, según art. 1° y sgtes. Ley N° 19.885 (afecta al LGA)</t>
    </r>
  </si>
  <si>
    <r>
      <rPr>
        <sz val="8"/>
        <color rgb="FF404040"/>
        <rFont val="Arial"/>
      </rPr>
      <t>Crédito por impuesto territorial (contribuciones de bienes raíces)</t>
    </r>
  </si>
  <si>
    <r>
      <rPr>
        <sz val="8"/>
        <color rgb="FF404040"/>
        <rFont val="Arial"/>
      </rPr>
      <t>Crédito por bienes físicos del activo inmovilizado del ejercicio</t>
    </r>
  </si>
  <si>
    <r>
      <rPr>
        <sz val="8"/>
        <color rgb="FF404040"/>
        <rFont val="Arial"/>
      </rPr>
      <t>Crédito por rentas de zonas francas</t>
    </r>
  </si>
  <si>
    <r>
      <rPr>
        <sz val="8"/>
        <color rgb="FF404040"/>
        <rFont val="Arial"/>
      </rPr>
      <t>Otras rebajas especiales</t>
    </r>
  </si>
  <si>
    <r>
      <rPr>
        <b/>
        <sz val="6"/>
        <color rgb="FF404040"/>
        <rFont val="Arial"/>
      </rPr>
      <t>CRÉDITOS CUYOS REMANENTES DAN  SOLO DERECHO A IMPUTACIÓN EN LOS EJERCICIOS SIGUIENTES</t>
    </r>
  </si>
  <si>
    <r>
      <rPr>
        <sz val="8"/>
        <color rgb="FF404040"/>
        <rFont val="Arial"/>
      </rPr>
      <t>Remanente de crédito por bienes físicos del activo inmovilizado proveniente de inversiones AT 1999 - 2002</t>
    </r>
  </si>
  <si>
    <r>
      <rPr>
        <sz val="8"/>
        <color rgb="FF404040"/>
        <rFont val="Arial"/>
      </rPr>
      <t>Donaciones a universidades, institutos profesionales y centros de formación técnica, según art. 69 Ley N° 18.681 (afectas al LGA)</t>
    </r>
  </si>
  <si>
    <r>
      <rPr>
        <sz val="8"/>
        <color rgb="FF404040"/>
        <rFont val="Arial"/>
      </rPr>
      <t>Monto inversión Ley Arica</t>
    </r>
  </si>
  <si>
    <r>
      <rPr>
        <sz val="8"/>
        <color rgb="FF404040"/>
        <rFont val="Arial"/>
      </rPr>
      <t>Monto inversión  Ley Austral</t>
    </r>
  </si>
  <si>
    <r>
      <rPr>
        <sz val="8"/>
        <color rgb="FF404040"/>
        <rFont val="Arial"/>
      </rPr>
      <t>Crédito por impuestos soportados en el extranjero, según art.41  A LIR</t>
    </r>
  </si>
  <si>
    <r>
      <rPr>
        <sz val="8"/>
        <color rgb="FF404040"/>
        <rFont val="Arial"/>
      </rPr>
      <t>Crédito por inversión privada en actividades de investigación y desarrollo Ley N° 20.241</t>
    </r>
  </si>
  <si>
    <r>
      <rPr>
        <b/>
        <sz val="6"/>
        <color rgb="FF404040"/>
        <rFont val="Arial"/>
      </rPr>
      <t>CRÉDITO CUYO REMANENTE DA DERECHO A DEVOLUCIÓN</t>
    </r>
  </si>
  <si>
    <r>
      <rPr>
        <sz val="8"/>
        <color rgb="FF404040"/>
        <rFont val="Arial"/>
      </rPr>
      <t>Crédito IEAM del ejercicio</t>
    </r>
  </si>
  <si>
    <r>
      <rPr>
        <sz val="8"/>
        <color rgb="FF404040"/>
        <rFont val="Arial"/>
      </rPr>
      <t>Crédito IEAM utilizado en el ejercicio</t>
    </r>
  </si>
  <si>
    <t>Remanente crédito IEAM a devolver a través de código 36</t>
  </si>
  <si>
    <r>
      <rPr>
        <b/>
        <sz val="6"/>
        <color rgb="FF404040"/>
        <rFont val="Arial"/>
      </rPr>
      <t>OTRAS  DONACIONES</t>
    </r>
  </si>
  <si>
    <r>
      <rPr>
        <sz val="6"/>
        <color rgb="FF404040"/>
        <rFont val="Arial"/>
      </rPr>
      <t>DETALLE</t>
    </r>
  </si>
  <si>
    <r>
      <rPr>
        <sz val="6"/>
        <color rgb="FF404040"/>
        <rFont val="Arial"/>
      </rPr>
      <t>TOTAL GASTO</t>
    </r>
  </si>
  <si>
    <r>
      <rPr>
        <sz val="6"/>
        <color rgb="FF404040"/>
        <rFont val="Arial"/>
      </rPr>
      <t>GASTO NO ACEPTADO</t>
    </r>
  </si>
  <si>
    <r>
      <rPr>
        <sz val="8"/>
        <color rgb="FF404040"/>
        <rFont val="Arial"/>
      </rPr>
      <t>Otras donaciones, según art. 10 Ley N° 19.885 (afecta al LGA)</t>
    </r>
  </si>
  <si>
    <r>
      <rPr>
        <sz val="8"/>
        <color rgb="FF404040"/>
        <rFont val="Arial"/>
      </rPr>
      <t>Donaciones, según art. 7° Ley N° 16.282 (no afectas al LGA)</t>
    </r>
  </si>
  <si>
    <r>
      <rPr>
        <sz val="8"/>
        <color rgb="FF404040"/>
        <rFont val="Arial"/>
      </rPr>
      <t>Donaciones, según art. 37 D.L. N° 1.939 de 1977 (no afectas al LGA) y según art. 68 Ley N° 19.300 (no afectas al LGA)</t>
    </r>
  </si>
  <si>
    <r>
      <rPr>
        <sz val="8"/>
        <color rgb="FF404040"/>
        <rFont val="Arial"/>
      </rPr>
      <t>Donaciones, según nuevo Título VIII bis D.L. N° 3.063 de 1979 (no afectas al LGA), incorporado por Ley N° 21.440</t>
    </r>
  </si>
  <si>
    <r>
      <rPr>
        <sz val="8"/>
        <color rgb="FF404040"/>
        <rFont val="Arial"/>
      </rPr>
      <t>Donaciones, según art. 18° Ley N° 21.258 (no afecta al LGA)</t>
    </r>
  </si>
  <si>
    <t>Donaciones de bienes inmuebles en apoyo al plan de emergencia habitacional, art. 26 Ley Nº21.450</t>
  </si>
  <si>
    <t>Donaciones, según artículo 157 ter del Código del Trabajo</t>
  </si>
  <si>
    <t>donaciones trabajadores con discapacidad o pension de invalidez</t>
  </si>
  <si>
    <r>
      <rPr>
        <sz val="8"/>
        <color rgb="FF404040"/>
        <rFont val="Arial"/>
      </rPr>
      <t>Donaciones para fines culturales según art. 8° Ley N° 18.985</t>
    </r>
  </si>
  <si>
    <r>
      <rPr>
        <sz val="8"/>
        <color rgb="FF404040"/>
        <rFont val="Arial"/>
      </rPr>
      <t>Remanente año anterior</t>
    </r>
  </si>
  <si>
    <r>
      <rPr>
        <sz val="8"/>
        <color rgb="FF404040"/>
        <rFont val="Arial"/>
      </rPr>
      <t>Imputado en el ejercicio</t>
    </r>
  </si>
  <si>
    <r>
      <rPr>
        <sz val="8"/>
        <color rgb="FF404040"/>
        <rFont val="Arial"/>
      </rPr>
      <t>Remanente para ejercicio siguiente</t>
    </r>
  </si>
  <si>
    <r>
      <rPr>
        <b/>
        <sz val="8"/>
        <color rgb="FF404040"/>
        <rFont val="Arial"/>
      </rPr>
      <t>RECUADRO N° 8</t>
    </r>
    <r>
      <rPr>
        <b/>
        <sz val="8"/>
        <color rgb="FF000000"/>
        <rFont val="Arial"/>
      </rPr>
      <t xml:space="preserve">:  </t>
    </r>
    <r>
      <rPr>
        <sz val="8"/>
        <color rgb="FF000000"/>
        <rFont val="Arial"/>
      </rPr>
      <t>INFORMACIÓN SOBRE DONACIONES Y CRÉDITOS O REBAJAS IMPUTABLES AL IDPC</t>
    </r>
  </si>
  <si>
    <r>
      <rPr>
        <b/>
        <sz val="8"/>
        <color rgb="FF252525"/>
        <rFont val="Arial"/>
      </rPr>
      <t>RECUADRO N° 9</t>
    </r>
    <r>
      <rPr>
        <sz val="8"/>
        <color rgb="FF252525"/>
        <rFont val="Arial"/>
      </rPr>
      <t>: REGISTRO FUR</t>
    </r>
  </si>
  <si>
    <r>
      <rPr>
        <sz val="8"/>
        <color rgb="FF404040"/>
        <rFont val="Arial"/>
      </rPr>
      <t>Remanente FUR ejercicio anterior debidamente reajustado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</si>
  <si>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</si>
  <si>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Rebaja FUR por devolución de capital, enajenación de acciones o derechos sociales y reorganización empresarial, debidamente reajustados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</si>
  <si>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</si>
  <si>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Rebaja FUR acogido a IS por devolución de capital, enajenación de acciones o derechos sociales y reorganización empresarial, debidamente reajustados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</si>
  <si>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</si>
  <si>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Aumento FUR por reorganización empresarial debidamente reajustado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</si>
  <si>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</si>
  <si>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Remanente para el ejercicio siguiente de rentas afectadas con IS</t>
    </r>
  </si>
  <si>
    <r>
      <rPr>
        <sz val="8"/>
        <color rgb="FF404040"/>
        <rFont val="Arial"/>
      </rPr>
      <t>=</t>
    </r>
  </si>
  <si>
    <r>
      <rPr>
        <sz val="8"/>
        <color rgb="FF404040"/>
        <rFont val="Arial"/>
      </rPr>
      <t>Remanente FUR para el ejercicio siguiente afectos a impuestos finales</t>
    </r>
  </si>
  <si>
    <r>
      <rPr>
        <sz val="8"/>
        <color rgb="FF404040"/>
        <rFont val="Arial"/>
      </rPr>
      <t>=</t>
    </r>
  </si>
  <si>
    <r>
      <rPr>
        <sz val="8"/>
        <color rgb="FF404040"/>
        <rFont val="Arial"/>
      </rPr>
      <t>Remanente FUR para el ejercicio siguiente exentos e INR</t>
    </r>
  </si>
  <si>
    <r>
      <rPr>
        <sz val="8"/>
        <color rgb="FF404040"/>
        <rFont val="Arial"/>
      </rPr>
      <t>=</t>
    </r>
  </si>
  <si>
    <r>
      <rPr>
        <sz val="8"/>
        <color rgb="FF404040"/>
        <rFont val="Arial"/>
      </rPr>
      <t>Remanente crédito IDPC ejercicio anterior debidamente reajustado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</si>
  <si>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</si>
  <si>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Crédito por IDPC utilizado en el ejercicio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</si>
  <si>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</si>
  <si>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por IDPC recibido en el ejercicio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</si>
  <si>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</si>
  <si>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Remanente crédito por IDPC para el ejercicio siguiente</t>
    </r>
  </si>
  <si>
    <r>
      <rPr>
        <sz val="8"/>
        <color rgb="FF404040"/>
        <rFont val="Arial"/>
      </rPr>
      <t>=</t>
    </r>
  </si>
  <si>
    <r>
      <rPr>
        <b/>
        <sz val="8"/>
        <color rgb="FF404040"/>
        <rFont val="Arial"/>
      </rPr>
      <t>RECUADRO N° 9</t>
    </r>
    <r>
      <rPr>
        <sz val="8"/>
        <color rgb="FF404040"/>
        <rFont val="Arial"/>
      </rPr>
      <t>: REGISTRO FUR</t>
    </r>
  </si>
  <si>
    <r>
      <rPr>
        <b/>
        <sz val="8"/>
        <color rgb="FF252525"/>
        <rFont val="Arial"/>
      </rPr>
      <t>RECUADRO Nº 10</t>
    </r>
    <r>
      <rPr>
        <sz val="8"/>
        <color rgb="FF252525"/>
        <rFont val="Arial"/>
      </rPr>
      <t>: DEPRECIACIÓN</t>
    </r>
  </si>
  <si>
    <r>
      <rPr>
        <sz val="8"/>
        <color rgb="FF404040"/>
        <rFont val="Arial"/>
      </rPr>
      <t>Cantidad de bienes del activo inmovilizado</t>
    </r>
  </si>
  <si>
    <r>
      <rPr>
        <sz val="8"/>
        <color rgb="FF404040"/>
        <rFont val="Arial"/>
      </rPr>
      <t>Depreciación acelerada en 1/3  vida útil, del ejercicio (art. 31 N° 5 LIR)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</si>
  <si>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</si>
  <si>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Depreciación acelerada en 1/10 vida útil, del ejercicio (art. 31 N° 5 bis LIR)</t>
    </r>
  </si>
  <si>
    <r>
      <rPr>
        <sz val="8"/>
        <color rgb="FF404040"/>
        <rFont val="Arial"/>
      </rPr>
      <t>+</t>
    </r>
  </si>
  <si>
    <t>Total depreciación normal de los bienes con depreciación acelerada y/o instantánea informada en los códigos 938, 949</t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</si>
  <si>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</si>
  <si>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Diferencia entre depreciaciones aceleradas y/o instantáneas y normales del ejercicio, anteriores</t>
    </r>
  </si>
  <si>
    <r>
      <rPr>
        <sz val="8"/>
        <color rgb="FF404040"/>
        <rFont val="Arial"/>
      </rPr>
      <t>=</t>
    </r>
  </si>
  <si>
    <r>
      <rPr>
        <b/>
        <sz val="8"/>
        <color rgb="FF404040"/>
        <rFont val="Arial"/>
      </rPr>
      <t>RECUADRO Nº 10</t>
    </r>
    <r>
      <rPr>
        <sz val="8"/>
        <color rgb="FF404040"/>
        <rFont val="Arial"/>
      </rPr>
      <t>: DEPRECIACIÓN</t>
    </r>
  </si>
  <si>
    <r>
      <rPr>
        <b/>
        <sz val="8"/>
        <color rgb="FF252525"/>
        <rFont val="Arial"/>
      </rPr>
      <t>RECUADRO N° 11</t>
    </r>
    <r>
      <rPr>
        <sz val="8"/>
        <color rgb="FF252525"/>
        <rFont val="Arial"/>
      </rPr>
      <t>: ROYALTY MINERO</t>
    </r>
  </si>
  <si>
    <t>ANTECEDENTES IEAM EX ARTS. 64 BIS y 64 TER LIR (CONTRIBUYENTES CON INVARIABILIDAD TRIBUTARIA VIGENTE)</t>
  </si>
  <si>
    <r>
      <rPr>
        <sz val="8"/>
        <color rgb="FF404040"/>
        <rFont val="Arial"/>
      </rPr>
      <t>Agregados a la RLI (o pérdida tributaria) de primera categoría, según art. 64 ter LIR</t>
    </r>
  </si>
  <si>
    <r>
      <rPr>
        <sz val="8"/>
        <color rgb="FF404040"/>
        <rFont val="Arial"/>
      </rPr>
      <t>Deducciones a la RLI (o pérdida tributaria) de primera categoría, según art. 64 ter LIR</t>
    </r>
  </si>
  <si>
    <r>
      <rPr>
        <sz val="8"/>
        <color rgb="FF404040"/>
        <rFont val="Arial"/>
      </rPr>
      <t>Ventas expresadas en toneladas métricas de cobre fino, según art. 64 bis LIR</t>
    </r>
  </si>
  <si>
    <r>
      <rPr>
        <sz val="8"/>
        <color rgb="FF404040"/>
        <rFont val="Arial"/>
      </rPr>
      <t>Ventas de relacionados expresadas en toneladas métricas de cobre fino, según art. 64 bis LIR</t>
    </r>
  </si>
  <si>
    <r>
      <rPr>
        <sz val="8"/>
        <color rgb="FF404040"/>
        <rFont val="Arial"/>
      </rPr>
      <t>Margen operacional minero según art. 64 bis LIR</t>
    </r>
  </si>
  <si>
    <t>ANTECEDENTES ROYALTY MINERO LEY N° 21.591</t>
  </si>
  <si>
    <t>AGREGADOS A LA RIOMA (ART. 6 LEY N° 21.591 Y ART 58 LEY N° 20.551)</t>
  </si>
  <si>
    <t>Componente del margen minero art. 3 o art. 4 Ley N° 21.591</t>
  </si>
  <si>
    <r>
      <rPr>
        <sz val="8"/>
        <color rgb="FF404040"/>
        <rFont val="Arial"/>
      </rPr>
      <t>+</t>
    </r>
  </si>
  <si>
    <t>Costos asociados a ingresos no operacionales mineros</t>
  </si>
  <si>
    <r>
      <rPr>
        <sz val="8"/>
        <color rgb="FF404040"/>
        <rFont val="Arial"/>
      </rPr>
      <t>+</t>
    </r>
  </si>
  <si>
    <t>Gastos asociados a ingresos no operacionales mineros</t>
  </si>
  <si>
    <r>
      <rPr>
        <sz val="8"/>
        <color rgb="FF404040"/>
        <rFont val="Arial"/>
      </rPr>
      <t>+</t>
    </r>
  </si>
  <si>
    <t>Proporción gastos de imputación común que no sean asignables exclusivamente a un determinado tipo de ingresos</t>
  </si>
  <si>
    <r>
      <rPr>
        <sz val="8"/>
        <color rgb="FF404040"/>
        <rFont val="Arial"/>
      </rPr>
      <t>+</t>
    </r>
  </si>
  <si>
    <t>Gastos de intereses</t>
  </si>
  <si>
    <r>
      <rPr>
        <sz val="8"/>
        <color rgb="FF404040"/>
        <rFont val="Arial"/>
      </rPr>
      <t>+</t>
    </r>
  </si>
  <si>
    <t>Depreciación acelerada</t>
  </si>
  <si>
    <r>
      <rPr>
        <sz val="8"/>
        <color rgb="FF404040"/>
        <rFont val="Arial"/>
      </rPr>
      <t>+</t>
    </r>
  </si>
  <si>
    <t>Pérdida de ejercicios anteriores</t>
  </si>
  <si>
    <r>
      <rPr>
        <sz val="8"/>
        <color rgb="FF404040"/>
        <rFont val="Arial"/>
      </rPr>
      <t>+</t>
    </r>
  </si>
  <si>
    <t>Gastos de organización y puesta en marcha</t>
  </si>
  <si>
    <r>
      <rPr>
        <sz val="8"/>
        <color rgb="FF404040"/>
        <rFont val="Arial"/>
      </rPr>
      <t>+</t>
    </r>
  </si>
  <si>
    <t>Contratos de avío y otras contraprestaciones</t>
  </si>
  <si>
    <r>
      <rPr>
        <sz val="8"/>
        <color rgb="FF404040"/>
        <rFont val="Arial"/>
      </rPr>
      <t>+</t>
    </r>
  </si>
  <si>
    <t>Cierre de faenas (art 58 de la Ley N° 20.551)</t>
  </si>
  <si>
    <r>
      <rPr>
        <sz val="8"/>
        <color rgb="FF404040"/>
        <rFont val="Arial"/>
      </rPr>
      <t>+</t>
    </r>
  </si>
  <si>
    <t>DEDUCCIONES A LA RIOMA ART. 6 LEY N° 21.591</t>
  </si>
  <si>
    <t>Ingresos no operacionales mineros</t>
  </si>
  <si>
    <r>
      <rPr>
        <sz val="8"/>
        <color rgb="FF404040"/>
        <rFont val="Arial"/>
      </rPr>
      <t>-</t>
    </r>
  </si>
  <si>
    <t>Cuota depreciación normal</t>
  </si>
  <si>
    <r>
      <rPr>
        <sz val="8"/>
        <color rgb="FF404040"/>
        <rFont val="Arial"/>
      </rPr>
      <t>-</t>
    </r>
  </si>
  <si>
    <t>Cuota gastos de organización y puesta en marcha</t>
  </si>
  <si>
    <r>
      <rPr>
        <sz val="8"/>
        <color rgb="FF404040"/>
        <rFont val="Arial"/>
      </rPr>
      <t>-</t>
    </r>
  </si>
  <si>
    <t>Renta Imponible Operacional Minera Ajustada</t>
  </si>
  <si>
    <t>=</t>
  </si>
  <si>
    <t>OTROS ANTECEDENTES</t>
  </si>
  <si>
    <t>Promedio TMCF (incluídos los ingresos de explotadores mineros relacionados) art. 5 Ley N° 21.591</t>
  </si>
  <si>
    <t>Total ingresos de productos mineros del ejercicio (Indistintamente del mineral de que se trata)</t>
  </si>
  <si>
    <t>Total ingresos de productos mineros del ejercicio (solo Cobre)</t>
  </si>
  <si>
    <t>Margen operacional minero según N° 6 del art 1 Ley N° 21.591</t>
  </si>
  <si>
    <t>Tasa margen operacional aplicada según art. 3 o art. 4 Ley N° 21.591</t>
  </si>
  <si>
    <r>
      <rPr>
        <b/>
        <sz val="8"/>
        <color rgb="FF404040"/>
        <rFont val="Arial"/>
      </rPr>
      <t>RECUADRO N° 11</t>
    </r>
    <r>
      <rPr>
        <sz val="8"/>
        <color rgb="FF404040"/>
        <rFont val="Arial"/>
      </rPr>
      <t>: ROYALTY MINERO</t>
    </r>
  </si>
  <si>
    <r>
      <rPr>
        <b/>
        <sz val="8"/>
        <color rgb="FF252525"/>
        <rFont val="Arial"/>
      </rPr>
      <t>RECUADRO N° 12</t>
    </r>
    <r>
      <rPr>
        <sz val="8"/>
        <color rgb="FF252525"/>
        <rFont val="Arial"/>
      </rPr>
      <t>: BASE IMPONIBLE DE PRIMERA CATEGORÍA (ART. 14 LETRAS  A) O G) LIR)</t>
    </r>
  </si>
  <si>
    <r>
      <rPr>
        <b/>
        <sz val="6"/>
        <color rgb="FF404040"/>
        <rFont val="Arial"/>
      </rPr>
      <t>RESULTADO FINANCIERO</t>
    </r>
  </si>
  <si>
    <r>
      <rPr>
        <sz val="8"/>
        <color rgb="FF404040"/>
        <rFont val="Arial"/>
      </rPr>
      <t>Ingresos del giro percibidos o devengados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</si>
  <si>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</si>
  <si>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Rentas de fuente extranjera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</si>
  <si>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</si>
  <si>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Intereses percibidos o devengados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</si>
  <si>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</si>
  <si>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Otros ingresos percibidos o devengados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</si>
  <si>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</si>
  <si>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Costo directo de los bienes y servicios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</si>
  <si>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</si>
  <si>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Remuneraciones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</si>
  <si>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</si>
  <si>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Arriendos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</si>
  <si>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</si>
  <si>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Depreciación financiera del ejercicio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</si>
  <si>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</si>
  <si>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Intereses pagados o adeudados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</si>
  <si>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</si>
  <si>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Gastos por donaciones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</si>
  <si>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</si>
  <si>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Otros gastos financieros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</si>
  <si>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</si>
  <si>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Gastos por inversión privada en investigación y desarrollo certificados por CORFO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</si>
  <si>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</si>
  <si>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Gastos por inversión privada en Investigación y desarrollo no certificados por CORFO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</si>
  <si>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</si>
  <si>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Gastos por exigencias medio ambientales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</si>
  <si>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</si>
  <si>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Gasto por indemnización o compensación a clientes o usuarios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</si>
  <si>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</si>
  <si>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Costos y gastos necesarios para producir las rentas de fuente extranjera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</si>
  <si>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</si>
  <si>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Gastos por impuesto renta e impuesto diferido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</si>
  <si>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</si>
  <si>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Otros gastos deducidos de los ingresos brutos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</si>
  <si>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</si>
  <si>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Resultado financiero</t>
    </r>
  </si>
  <si>
    <r>
      <rPr>
        <sz val="8"/>
        <color rgb="FF404040"/>
        <rFont val="Arial"/>
      </rPr>
      <t>=</t>
    </r>
  </si>
  <si>
    <r>
      <rPr>
        <b/>
        <sz val="6"/>
        <color rgb="FF404040"/>
        <rFont val="Arial"/>
      </rPr>
      <t>AJUSTES AL RESULTADO FINANCIERO</t>
    </r>
  </si>
  <si>
    <r>
      <rPr>
        <sz val="8"/>
        <color rgb="FF404040"/>
        <rFont val="Arial"/>
      </rPr>
      <t>Corrección monetaria saldo deudor (art. 32 N° 1 LIR)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</si>
  <si>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</si>
  <si>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Corrección monetaria saldo acreedor (art. 32 N° 2 LIR)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</si>
  <si>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</si>
  <si>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Partidas del inc. 1° no afectas al IU de tasa 40% y del inc. 2° del art. 21 LIR, reajustados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</si>
  <si>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</si>
  <si>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Depreciación financiera del ejercicio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</si>
  <si>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</si>
  <si>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Estimación y/o castigos de deudas incobrables, según criterios financieros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</si>
  <si>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</si>
  <si>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Rentas tributables no reconocidas financieramente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</si>
  <si>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</si>
  <si>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Gastos agregados por donaciones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</si>
  <si>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</si>
  <si>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Gastos que se deben agregar a la RLI según el art. 33 N° 1 LIR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</si>
  <si>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</si>
  <si>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Ingreso diferido por cambio de régimen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</si>
  <si>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</si>
  <si>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Costos y gastos asociados a  ingresos no renta (art. 17 LIR), generados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</si>
  <si>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</si>
  <si>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Proporcionalidad gastos imputados a ingresos no renta y/o rentas exentas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</si>
  <si>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</si>
  <si>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Intereses devengados por inversiones en bonos del art. 104 LIR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</si>
  <si>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</si>
  <si>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Ingresos devengados por cambio de régimen</t>
    </r>
  </si>
  <si>
    <r>
      <rPr>
        <sz val="8"/>
        <color rgb="FF404040"/>
        <rFont val="Arial"/>
      </rPr>
      <t>+</t>
    </r>
  </si>
  <si>
    <t>Ajustes de precios de transferencia, según artículo 41 E LIR</t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</si>
  <si>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</si>
  <si>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Gastos adeudados por cambio de régimen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</si>
  <si>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</si>
  <si>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Castigo de deudas incobrables, según art. 31 inc. 4° N° 4 LIR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</si>
  <si>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</si>
  <si>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Depreciación tributaria del ejercicio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</si>
  <si>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</si>
  <si>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Gasto goodwill tributario del ejercicio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</si>
  <si>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</si>
  <si>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Impuesto específico a la actividad minera</t>
    </r>
  </si>
  <si>
    <r>
      <rPr>
        <sz val="8"/>
        <color rgb="FF404040"/>
        <rFont val="Arial"/>
      </rPr>
      <t>-</t>
    </r>
  </si>
  <si>
    <t>Componente ad valorem del Royalty Minero según art. 2 Ley N° 21.591</t>
  </si>
  <si>
    <r>
      <rPr>
        <sz val="8"/>
        <color rgb="FF404040"/>
        <rFont val="Arial"/>
      </rPr>
      <t>-</t>
    </r>
  </si>
  <si>
    <t>Componente del margen del Royalty Minero según art. 3 o art. 4 Ley N° 21.591</t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</si>
  <si>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</si>
  <si>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Gastos rechazados afectos a la tributación del art. 21 inc. 1°  LIR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</si>
  <si>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</si>
  <si>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Gastos rechazados afectos a la tributación del art. 21 inc. 3° LIR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</si>
  <si>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</si>
  <si>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Otras partidas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</si>
  <si>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</si>
  <si>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Rentas exentas IDPC (art. 33 N°2 LIR )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</si>
  <si>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</si>
  <si>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Dividendos y/o utilidades sociales percibidos o devengados (art. 33 N° 2 LIR)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</si>
  <si>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</si>
  <si>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Dividendos y/o utilidades sociales percibidas o devengadas (art. 33 N° 2 LIR), ingresos no renta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</si>
  <si>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</si>
  <si>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Gastos aceptados por donaciones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</si>
  <si>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</si>
  <si>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Ingresos no renta, generados (art. 17 LIR)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</si>
  <si>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</si>
  <si>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Pérdidas de ejercicios anteriores (art. 31 N° 3 LIR)</t>
    </r>
  </si>
  <si>
    <r>
      <rPr>
        <sz val="8"/>
        <color rgb="FF404040"/>
        <rFont val="Arial"/>
      </rPr>
      <t>-</t>
    </r>
  </si>
  <si>
    <r>
      <rPr>
        <b/>
        <sz val="8"/>
        <color rgb="FF404040"/>
        <rFont val="Arial"/>
      </rPr>
      <t>Renta líquida imponible antes de rebaja por incentivo al ahorro (art. 14 letra E) LIR) y/o por pago de IDPC voluntario (art. 14 letra A) N°6 LIR y art. 42° transitorio Ley N° 21.210) o pérdida tributaria</t>
    </r>
  </si>
  <si>
    <r>
      <rPr>
        <sz val="8"/>
        <color rgb="FF404040"/>
        <rFont val="Arial"/>
      </rPr>
      <t>=</t>
    </r>
  </si>
  <si>
    <r>
      <rPr>
        <sz val="8"/>
        <color rgb="FF404040"/>
        <rFont val="Arial"/>
      </rPr>
      <t>Incentivo al ahorro según art. 14 letra E) LIR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</si>
  <si>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</si>
  <si>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Base del IDPC voluntario según  art. 14 letra A) N°  6 LIR y art. 42° transitorio Ley N° 21.210</t>
    </r>
  </si>
  <si>
    <r>
      <rPr>
        <sz val="8"/>
        <color rgb="FF404040"/>
        <rFont val="Arial"/>
      </rPr>
      <t>-</t>
    </r>
  </si>
  <si>
    <r>
      <rPr>
        <b/>
        <sz val="8"/>
        <color rgb="FF404040"/>
        <rFont val="Arial"/>
      </rPr>
      <t>Renta líquida imponible afecta a IDPC (o pérdida tributaria antes de imputar dividendos o retiros percibidos) del ejercicio</t>
    </r>
  </si>
  <si>
    <r>
      <rPr>
        <sz val="8"/>
        <color rgb="FF404040"/>
        <rFont val="Arial"/>
      </rPr>
      <t>=</t>
    </r>
  </si>
  <si>
    <r>
      <rPr>
        <b/>
        <sz val="8"/>
        <color rgb="FF404040"/>
        <rFont val="Arial"/>
      </rPr>
      <t>RECUADRO N° 12</t>
    </r>
    <r>
      <rPr>
        <sz val="8"/>
        <color rgb="FF000000"/>
        <rFont val="Arial"/>
      </rPr>
      <t>: BASE IMPONIBLE DE PRIMERA CATEGORÍA (ART. 14 LETRAS  A) O G) LIR)</t>
    </r>
  </si>
  <si>
    <r>
      <rPr>
        <b/>
        <sz val="8"/>
        <color rgb="FF404040"/>
        <rFont val="Arial"/>
      </rPr>
      <t>RECUADRO Nº 13</t>
    </r>
    <r>
      <rPr>
        <sz val="8"/>
        <color rgb="FF404040"/>
        <rFont val="Arial"/>
      </rPr>
      <t>: DETERMINACIÓN DEL RAI (ART. 14 LETRA A) LIR)</t>
    </r>
  </si>
  <si>
    <r>
      <rPr>
        <sz val="8"/>
        <color rgb="FF404040"/>
        <rFont val="Arial"/>
      </rPr>
      <t>CPT positivo final (recuadro N° 14)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</si>
  <si>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</si>
  <si>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CPT negativo final (recuadro N° 14)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</si>
  <si>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</si>
  <si>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Saldo negativo del registro REX al término del ejercicio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</si>
  <si>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</si>
  <si>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Remesas, retiros o dividendos repartidos en el ejercicio, reajustados</t>
    </r>
  </si>
  <si>
    <r>
      <rPr>
        <sz val="8"/>
        <color rgb="FF404040"/>
        <rFont val="Arial"/>
      </rPr>
      <t>+</t>
    </r>
  </si>
  <si>
    <r>
      <rPr>
        <b/>
        <sz val="8"/>
        <color rgb="FF404040"/>
        <rFont val="Arial"/>
      </rPr>
      <t>Subtotal</t>
    </r>
  </si>
  <si>
    <r>
      <rPr>
        <sz val="8"/>
        <color rgb="FF404040"/>
        <rFont val="Arial"/>
      </rPr>
      <t>=</t>
    </r>
  </si>
  <si>
    <r>
      <rPr>
        <sz val="8"/>
        <color rgb="FF404040"/>
        <rFont val="Arial"/>
      </rPr>
      <t>Saldo positivo del registro REX al término del ejercicio, antes de imputaciones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</si>
  <si>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</si>
  <si>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Capital aportado debidamente reajustado (incluye aumentos y disminuciones efectivas)</t>
    </r>
  </si>
  <si>
    <r>
      <rPr>
        <sz val="8"/>
        <color rgb="FF404040"/>
        <rFont val="Arial"/>
      </rPr>
      <t>-</t>
    </r>
  </si>
  <si>
    <t>tiene que ir, independiente si el saldo es negativo</t>
  </si>
  <si>
    <r>
      <rPr>
        <sz val="8"/>
        <color rgb="FF404040"/>
        <rFont val="Arial"/>
      </rPr>
      <t>Saldo FUR  (cuando no haya sido considerado dentro del valor del capital aportado a la empresa)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</si>
  <si>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</si>
  <si>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Sobreprecio obtenido en la colocación de acciones de propia emisión, debidamente reajustado</t>
    </r>
  </si>
  <si>
    <r>
      <rPr>
        <sz val="8"/>
        <color rgb="FF404040"/>
        <rFont val="Arial"/>
      </rPr>
      <t>-</t>
    </r>
  </si>
  <si>
    <r>
      <rPr>
        <b/>
        <sz val="8"/>
        <color rgb="FF404040"/>
        <rFont val="Arial"/>
      </rPr>
      <t>Rentas afectas a IGC o IA (RAI) del ejercicio</t>
    </r>
  </si>
  <si>
    <r>
      <rPr>
        <sz val="8"/>
        <color rgb="FF404040"/>
        <rFont val="Arial"/>
      </rPr>
      <t>=</t>
    </r>
  </si>
  <si>
    <r>
      <rPr>
        <b/>
        <sz val="8"/>
        <color rgb="FF404040"/>
        <rFont val="Arial"/>
      </rPr>
      <t>RECUADRO Nº 13</t>
    </r>
    <r>
      <rPr>
        <sz val="8"/>
        <color rgb="FF404040"/>
        <rFont val="Arial"/>
      </rPr>
      <t>: DETERMINACIÓN DEL RAI (ART. 14 LETRA A) LIR)</t>
    </r>
  </si>
  <si>
    <r>
      <rPr>
        <b/>
        <sz val="8"/>
        <color rgb="FF252525"/>
        <rFont val="Arial"/>
      </rPr>
      <t>RECUADRO Nº 14</t>
    </r>
    <r>
      <rPr>
        <sz val="8"/>
        <color rgb="FF252525"/>
        <rFont val="Arial"/>
      </rPr>
      <t>:  RAZONABILIDAD CAPITAL PROPIO TRIBUTARIO (ART. 14 LETRA A) O G) LIR)</t>
    </r>
  </si>
  <si>
    <r>
      <rPr>
        <sz val="8"/>
        <color rgb="FF404040"/>
        <rFont val="Arial"/>
      </rPr>
      <t>CPT positivo inicial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</si>
  <si>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</si>
  <si>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CPT negativo inicial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</si>
  <si>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</si>
  <si>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Corrección monetaria capital propio tributario inicial</t>
    </r>
  </si>
  <si>
    <r>
      <rPr>
        <sz val="8"/>
        <color rgb="FF404040"/>
        <rFont val="Arial"/>
      </rPr>
      <t>+</t>
    </r>
  </si>
  <si>
    <t>reaj 2024</t>
  </si>
  <si>
    <t>https://www.sii.cl/valores_y_fechas/correccion_monetaria/correccion2024.htm</t>
  </si>
  <si>
    <r>
      <rPr>
        <sz val="8"/>
        <color rgb="FF404040"/>
        <rFont val="Arial"/>
      </rPr>
      <t>Aumentos (efectivos) de capital del ejercicio, actualizados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</si>
  <si>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</si>
  <si>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Disminuciones (efectivas) de capital del ejercicio, actualizadas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</si>
  <si>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</si>
  <si>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Renta líquida imponible afecta a IDPC del ejercicio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</si>
  <si>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</si>
  <si>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Pérdida tributaria del ejercicio al 31 de diciembre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</si>
  <si>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</si>
  <si>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Pérdidas de ejercicios anteriores (art. 31 N° 3 LIR)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</si>
  <si>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</si>
  <si>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Rentas exentas del IDPC e ingresos no renta (positivo), generados por la empresa en el ejercicio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</si>
  <si>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</si>
  <si>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Pérdida por rentas exentas del IDPC e ingresos no renta del ejercicio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</si>
  <si>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</si>
  <si>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Retiros o dividendos percibidos en el ejercicio por participaciones en otras empresas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</si>
  <si>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</si>
  <si>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Remesas, retiros o dividendos repartidos en el ejercicio, reajustados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</si>
  <si>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</si>
  <si>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Partidas del inc. 1° no afectas al IU de tasa 40% y del inc. 2° del art. 21 LIR, reajustados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</si>
  <si>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</si>
  <si>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Aumentos del ejercicio (por reorganizaciones)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</si>
  <si>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</si>
  <si>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Disminuciones del ejercicio (por reorganizaciones)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</si>
  <si>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</si>
  <si>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Ingreso diferido por cambio de régimen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</si>
  <si>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</si>
  <si>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total disponible imputable contra impuestos finales (IPE), del ejercicio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</si>
  <si>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</si>
  <si>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Incentivo al ahorro según art. 14 letra E) LIR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</si>
  <si>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</si>
  <si>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Base del IDPC voluntario según  art. 14 letra A) N°  6 LIR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</si>
  <si>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</si>
  <si>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Otras partidas a agregar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</si>
  <si>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</si>
  <si>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Otras partidas a deducir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</si>
  <si>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</si>
  <si>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CPT positivo final</t>
    </r>
  </si>
  <si>
    <r>
      <rPr>
        <sz val="8"/>
        <color rgb="FF404040"/>
        <rFont val="Arial"/>
      </rPr>
      <t>=</t>
    </r>
  </si>
  <si>
    <r>
      <rPr>
        <sz val="8"/>
        <color rgb="FF404040"/>
        <rFont val="Arial"/>
      </rPr>
      <t>CPT negativo final</t>
    </r>
  </si>
  <si>
    <r>
      <rPr>
        <sz val="8"/>
        <color rgb="FF404040"/>
        <rFont val="Arial"/>
      </rPr>
      <t>=</t>
    </r>
  </si>
  <si>
    <r>
      <rPr>
        <b/>
        <sz val="8"/>
        <color rgb="FF404040"/>
        <rFont val="Arial"/>
      </rPr>
      <t>RECUADRO Nº 14</t>
    </r>
    <r>
      <rPr>
        <sz val="8"/>
        <color rgb="FF000000"/>
        <rFont val="Arial"/>
      </rPr>
      <t>:  RAZONABILIDAD CAPITAL PROPIO TRIBUTARIO (ART. 14 LETRA A) O G) LIR)</t>
    </r>
  </si>
  <si>
    <r>
      <rPr>
        <b/>
        <sz val="8"/>
        <color rgb="FF252525"/>
        <rFont val="Arial"/>
      </rPr>
      <t>RECUADRO N° 15</t>
    </r>
    <r>
      <rPr>
        <sz val="8"/>
        <color rgb="FF252525"/>
        <rFont val="Arial"/>
      </rPr>
      <t>: REGISTRO TRIBUTARIO DE RENTAS EMPRESARIALES Y MOVIMIENTO STUT (ART. 14 LETRA A) LIR)</t>
    </r>
  </si>
  <si>
    <r>
      <rPr>
        <sz val="8"/>
        <color rgb="FF404040"/>
        <rFont val="Arial"/>
      </rPr>
      <t>RAI</t>
    </r>
  </si>
  <si>
    <r>
      <rPr>
        <sz val="8"/>
        <color rgb="FF404040"/>
        <rFont val="Arial"/>
      </rPr>
      <t>DDAN</t>
    </r>
  </si>
  <si>
    <r>
      <rPr>
        <sz val="7"/>
        <color rgb="FF404040"/>
        <rFont val="Arial"/>
      </rPr>
      <t>REX</t>
    </r>
  </si>
  <si>
    <r>
      <rPr>
        <sz val="7"/>
        <color rgb="FF404040"/>
        <rFont val="Arial"/>
      </rPr>
      <t>STUT</t>
    </r>
  </si>
  <si>
    <r>
      <rPr>
        <sz val="7"/>
        <color rgb="FF404040"/>
        <rFont val="Arial"/>
      </rPr>
      <t>RENTAS CON TRIBUTACIÓN CUMPLIDA</t>
    </r>
  </si>
  <si>
    <r>
      <rPr>
        <sz val="7"/>
        <color rgb="FF404040"/>
        <rFont val="Arial"/>
      </rPr>
      <t>RENTAS EXENTAS</t>
    </r>
  </si>
  <si>
    <r>
      <rPr>
        <sz val="7"/>
        <color rgb="FF404040"/>
        <rFont val="Arial"/>
      </rPr>
      <t>INR</t>
    </r>
  </si>
  <si>
    <r>
      <rPr>
        <sz val="7"/>
        <color rgb="FF404040"/>
        <rFont val="Arial"/>
      </rPr>
      <t>RAP Y DIFERENCIA INICIAL
EX ART. 14 TER A) LIR</t>
    </r>
  </si>
  <si>
    <r>
      <rPr>
        <sz val="7"/>
        <color rgb="FF404040"/>
        <rFont val="Arial"/>
      </rPr>
      <t>ISFUT</t>
    </r>
    <r>
      <rPr>
        <sz val="7"/>
        <color theme="1"/>
        <rFont val="Arial"/>
      </rPr>
      <t xml:space="preserve"> / ISIF</t>
    </r>
  </si>
  <si>
    <r>
      <rPr>
        <sz val="7"/>
        <color rgb="FF404040"/>
        <rFont val="Arial"/>
      </rPr>
      <t>OTRAS</t>
    </r>
  </si>
  <si>
    <r>
      <rPr>
        <sz val="8"/>
        <color rgb="FF404040"/>
        <rFont val="Arial"/>
      </rPr>
      <t>Remanente ejercicio anterior o
saldo inicial reajustado (saldo positivo)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</si>
  <si>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</si>
  <si>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Remanente ejercicio anterior o
saldo inicial reajustado (saldo negativo)</t>
    </r>
  </si>
  <si>
    <r>
      <rPr>
        <sz val="8"/>
        <color rgb="FF404040"/>
        <rFont val="Arial"/>
      </rPr>
      <t>-</t>
    </r>
  </si>
  <si>
    <t>Monto acogido al ISIF art. 10 Ley N° 21.681, reajustado</t>
  </si>
  <si>
    <r>
      <rPr>
        <sz val="8"/>
        <color rgb="FF404040"/>
        <rFont val="Arial"/>
      </rPr>
      <t>+</t>
    </r>
    <r>
      <rPr>
        <sz val="8"/>
        <color theme="1"/>
        <rFont val="Arial"/>
      </rPr>
      <t>/-</t>
    </r>
  </si>
  <si>
    <r>
      <rPr>
        <sz val="8"/>
        <color rgb="FF404040"/>
        <rFont val="Arial"/>
      </rPr>
      <t>Aumentos del ejercicio (por reorganizaciones)</t>
    </r>
  </si>
  <si>
    <r>
      <rPr>
        <sz val="8"/>
        <color rgb="FF404040"/>
        <rFont val="Arial"/>
      </rPr>
      <t>+</t>
    </r>
  </si>
  <si>
    <t>Disminuciones del ejercicio (por 
reorganizaciones)</t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</si>
  <si>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</si>
  <si>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Reversos y/o disminuciones del
ejercicio (propios)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</si>
  <si>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</si>
  <si>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Aumentos del ejercicio (propios)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</si>
  <si>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</si>
  <si>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Otros aumentos del ejercicio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</si>
  <si>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</si>
  <si>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Otras disminuciones del ejercicio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</si>
  <si>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</si>
  <si>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Remesas, retiros o dividendos
imputados a los RTRE, reajustados</t>
    </r>
  </si>
  <si>
    <r>
      <rPr>
        <sz val="8"/>
        <color rgb="FF404040"/>
        <rFont val="Arial"/>
      </rPr>
      <t>-</t>
    </r>
  </si>
  <si>
    <t>se llena retiro desde aca para que se rellene el resto</t>
  </si>
  <si>
    <r>
      <rPr>
        <sz val="8"/>
        <color rgb="FF404040"/>
        <rFont val="Arial"/>
      </rPr>
      <t>Retiros en exceso y devoluciones
de capital imputados en el ejercicio, reajustados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</si>
  <si>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</si>
  <si>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Remanente ejercicio siguiente
(saldo positivo)</t>
    </r>
  </si>
  <si>
    <r>
      <rPr>
        <sz val="8"/>
        <color rgb="FF404040"/>
        <rFont val="Arial"/>
      </rPr>
      <t>=</t>
    </r>
  </si>
  <si>
    <r>
      <rPr>
        <sz val="8"/>
        <color rgb="FF404040"/>
        <rFont val="Arial"/>
      </rPr>
      <t>Remanente ejercicio siguiente (saldo negativo)</t>
    </r>
  </si>
  <si>
    <r>
      <rPr>
        <sz val="8"/>
        <color rgb="FF404040"/>
        <rFont val="Arial"/>
      </rPr>
      <t>=</t>
    </r>
  </si>
  <si>
    <r>
      <rPr>
        <b/>
        <sz val="8"/>
        <color rgb="FF404040"/>
        <rFont val="Arial"/>
      </rPr>
      <t>RECUADRO N° 15</t>
    </r>
    <r>
      <rPr>
        <sz val="8"/>
        <color rgb="FF000000"/>
        <rFont val="Arial"/>
      </rPr>
      <t>: REGISTRO TRIBUTARIO DE RENTAS EMPRESARIALES Y MOVIMIENTO STUT (ART. 14 LETRA A) LIR)</t>
    </r>
  </si>
  <si>
    <r>
      <rPr>
        <b/>
        <sz val="8"/>
        <color rgb="FF252525"/>
        <rFont val="Arial"/>
      </rPr>
      <t>RECUADRO N° 16</t>
    </r>
    <r>
      <rPr>
        <sz val="8"/>
        <color rgb="FF252525"/>
        <rFont val="Arial"/>
      </rPr>
      <t>: REGISTRO SAC (ART. 14 LETRA A) LIR)</t>
    </r>
  </si>
  <si>
    <r>
      <rPr>
        <sz val="8"/>
        <color rgb="FF404040"/>
        <rFont val="Arial"/>
      </rPr>
      <t>Acumulados a contar desde el 01.01.2017</t>
    </r>
  </si>
  <si>
    <r>
      <rPr>
        <sz val="8"/>
        <color rgb="FF404040"/>
        <rFont val="Arial"/>
      </rPr>
      <t>Acumulados hasta el 31.12.2016</t>
    </r>
  </si>
  <si>
    <r>
      <rPr>
        <sz val="8"/>
        <color rgb="FF404040"/>
        <rFont val="Arial"/>
      </rPr>
      <t>No Sujeto a Restitución</t>
    </r>
  </si>
  <si>
    <r>
      <rPr>
        <sz val="8"/>
        <color rgb="FF404040"/>
        <rFont val="Arial"/>
      </rPr>
      <t>Sujeto a Restitución</t>
    </r>
  </si>
  <si>
    <r>
      <rPr>
        <sz val="8"/>
        <color rgb="FF404040"/>
        <rFont val="Arial"/>
      </rPr>
      <t>IPE</t>
    </r>
  </si>
  <si>
    <r>
      <rPr>
        <sz val="8"/>
        <color rgb="FF404040"/>
        <rFont val="Arial"/>
      </rPr>
      <t>Sin D° Devolución</t>
    </r>
  </si>
  <si>
    <r>
      <rPr>
        <sz val="8"/>
        <color rgb="FF404040"/>
        <rFont val="Arial"/>
      </rPr>
      <t>Con D° Devolución</t>
    </r>
  </si>
  <si>
    <r>
      <rPr>
        <sz val="8"/>
        <color rgb="FF404040"/>
        <rFont val="Arial"/>
      </rPr>
      <t>IPE</t>
    </r>
  </si>
  <si>
    <r>
      <rPr>
        <sz val="8"/>
        <color rgb="FF404040"/>
        <rFont val="Arial"/>
      </rPr>
      <t>Sin D° Devolución</t>
    </r>
  </si>
  <si>
    <r>
      <rPr>
        <sz val="8"/>
        <color rgb="FF404040"/>
        <rFont val="Arial"/>
      </rPr>
      <t>Con D° Devolución</t>
    </r>
  </si>
  <si>
    <r>
      <rPr>
        <sz val="8"/>
        <color rgb="FF404040"/>
        <rFont val="Arial"/>
      </rPr>
      <t>Sin D° Devolución</t>
    </r>
  </si>
  <si>
    <r>
      <rPr>
        <sz val="8"/>
        <color rgb="FF404040"/>
        <rFont val="Arial"/>
      </rPr>
      <t>Con D° Devolución</t>
    </r>
  </si>
  <si>
    <r>
      <rPr>
        <sz val="8"/>
        <color rgb="FF404040"/>
        <rFont val="Arial"/>
      </rPr>
      <t>Remanente ejercicio anterior o saldo inicial (saldo positivo)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</si>
  <si>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</si>
  <si>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Remanente ejercicio anterior o
saldo inicial (saldo negativo)</t>
    </r>
  </si>
  <si>
    <r>
      <rPr>
        <sz val="8"/>
        <color rgb="FF404040"/>
        <rFont val="Arial"/>
      </rPr>
      <t>-</t>
    </r>
  </si>
  <si>
    <t>Monto extinguido por ISIF art. 10 Ley N° 21.681, reajustado</t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</si>
  <si>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</si>
  <si>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Aumentos del ejercicio (por reorganizaciones)</t>
    </r>
  </si>
  <si>
    <r>
      <rPr>
        <sz val="8"/>
        <color rgb="FF404040"/>
        <rFont val="Arial"/>
      </rPr>
      <t>+</t>
    </r>
  </si>
  <si>
    <t>Disminuciones del ejercicio (por reorganizaciones)</t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</si>
  <si>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</si>
  <si>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IDPC e IPE RLI generada en el ejercicio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</si>
  <si>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</si>
  <si>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IDPC e IPE retiros o dividendos percibidos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</si>
  <si>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</si>
  <si>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Otros aumentos del ejercicio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</si>
  <si>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</si>
  <si>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Otras disminuciones del ejercicio</t>
    </r>
  </si>
  <si>
    <r>
      <rPr>
        <sz val="8"/>
        <color rgb="FF404040"/>
        <rFont val="Arial"/>
      </rPr>
      <t>-</t>
    </r>
  </si>
  <si>
    <t>Asignado a remesas, retiros o dividendos efectuados en el ejercicio, reajustados</t>
  </si>
  <si>
    <r>
      <rPr>
        <sz val="8"/>
        <color rgb="FF404040"/>
        <rFont val="Arial"/>
      </rPr>
      <t>-</t>
    </r>
  </si>
  <si>
    <t>Asignado a retiros en exceso y devoluciones de capital efectuados en el ejercicio, reajustados</t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</si>
  <si>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</si>
  <si>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IDPC e IPE asignado a gastos rechazados del art. 21 inc. 1° no afectos a IU 40% y del inc. 2° LIR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</si>
  <si>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</si>
  <si>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Remanente ejercicio siguiente
(saldo positivo)</t>
    </r>
  </si>
  <si>
    <r>
      <rPr>
        <sz val="8"/>
        <color rgb="FF404040"/>
        <rFont val="Arial"/>
      </rPr>
      <t>=</t>
    </r>
  </si>
  <si>
    <r>
      <rPr>
        <sz val="8"/>
        <color rgb="FF404040"/>
        <rFont val="Arial"/>
      </rPr>
      <t>Remanente ejercicio siguiente
(saldo negativo)</t>
    </r>
  </si>
  <si>
    <r>
      <rPr>
        <sz val="8"/>
        <color rgb="FF404040"/>
        <rFont val="Arial"/>
      </rPr>
      <t>=</t>
    </r>
  </si>
  <si>
    <r>
      <rPr>
        <b/>
        <sz val="8"/>
        <color rgb="FF404040"/>
        <rFont val="Arial"/>
      </rPr>
      <t>RECUADRO N° 16</t>
    </r>
    <r>
      <rPr>
        <sz val="8"/>
        <color rgb="FF000000"/>
        <rFont val="Arial"/>
      </rPr>
      <t>: REGISTRO SAC (ART. 14 LETRA A) LIR)</t>
    </r>
  </si>
  <si>
    <r>
      <rPr>
        <b/>
        <sz val="8"/>
        <color rgb="FF252525"/>
        <rFont val="Arial"/>
      </rPr>
      <t>RECUADRO N° 17</t>
    </r>
    <r>
      <rPr>
        <sz val="8"/>
        <color rgb="FF252525"/>
        <rFont val="Arial"/>
      </rPr>
      <t>: BASE IMPONIBLE RÉGIMEN PRO PYME (ART. 14 LETRA D) N° 3 LIR)</t>
    </r>
  </si>
  <si>
    <r>
      <rPr>
        <sz val="8"/>
        <color rgb="FF585858"/>
        <rFont val="Arial"/>
      </rPr>
      <t>PERCIBIDO O PAGADO</t>
    </r>
  </si>
  <si>
    <t>Ingresos del giro percibidos</t>
  </si>
  <si>
    <r>
      <rPr>
        <sz val="8"/>
        <color rgb="FF404040"/>
        <rFont val="Arial"/>
      </rPr>
      <t>+</t>
    </r>
  </si>
  <si>
    <t>Ingresos del giro devengados en ejercicios anteriores y percibidos en el ejercicio actual</t>
  </si>
  <si>
    <r>
      <rPr>
        <sz val="8"/>
        <color rgb="FF404040"/>
        <rFont val="Arial"/>
      </rPr>
      <t>+</t>
    </r>
  </si>
  <si>
    <t>Rentas de fuente extranjera percibidas</t>
  </si>
  <si>
    <r>
      <rPr>
        <sz val="8"/>
        <color rgb="FF404040"/>
        <rFont val="Arial"/>
      </rPr>
      <t>+</t>
    </r>
  </si>
  <si>
    <t>Intereses y reajustes percibidos por préstamos y otros</t>
  </si>
  <si>
    <r>
      <rPr>
        <sz val="8"/>
        <color rgb="FF404040"/>
        <rFont val="Arial"/>
      </rPr>
      <t>+</t>
    </r>
  </si>
  <si>
    <t>Mayor valor percibido por rescate o enajenación de inversiones o bienes no depreciables</t>
  </si>
  <si>
    <r>
      <rPr>
        <sz val="8"/>
        <color rgb="FF404040"/>
        <rFont val="Arial"/>
      </rPr>
      <t>+</t>
    </r>
  </si>
  <si>
    <t>Ingresos percibidos o devengados por operaciones con empresas relacionadas del art. 14 letra A) LIR</t>
  </si>
  <si>
    <r>
      <rPr>
        <sz val="8"/>
        <color rgb="FF404040"/>
        <rFont val="Arial"/>
      </rPr>
      <t>+</t>
    </r>
  </si>
  <si>
    <t>Otros ingresos percibidos o devengados</t>
  </si>
  <si>
    <r>
      <rPr>
        <sz val="8"/>
        <color rgb="FF404040"/>
        <rFont val="Arial"/>
      </rPr>
      <t>+</t>
    </r>
  </si>
  <si>
    <t>Ingreso diferido imputado en el ejercicio, debidamente incrementado y reajustado cuando corresponda</t>
  </si>
  <si>
    <r>
      <rPr>
        <sz val="8"/>
        <color rgb="FF404040"/>
        <rFont val="Arial"/>
      </rPr>
      <t>+</t>
    </r>
  </si>
  <si>
    <t>Crédito sobre activos fijos adquiridos en el ejercicio (art. 33 bis LIR)</t>
  </si>
  <si>
    <r>
      <rPr>
        <sz val="8"/>
        <color rgb="FF404040"/>
        <rFont val="Arial"/>
      </rPr>
      <t>+</t>
    </r>
  </si>
  <si>
    <r>
      <rPr>
        <b/>
        <sz val="9"/>
        <color rgb="FF404040"/>
        <rFont val="Arial"/>
      </rPr>
      <t>Total de ingresos anuales</t>
    </r>
  </si>
  <si>
    <r>
      <rPr>
        <sz val="8"/>
        <color rgb="FF404040"/>
        <rFont val="Arial"/>
      </rPr>
      <t>=</t>
    </r>
  </si>
  <si>
    <t>Gasto por saldo inicial de existencias o insumos del negocio en cambio de régimen, pagados</t>
  </si>
  <si>
    <r>
      <rPr>
        <sz val="8"/>
        <color rgb="FF404040"/>
        <rFont val="Arial"/>
      </rPr>
      <t>-</t>
    </r>
  </si>
  <si>
    <t>Gasto por saldo inicial de activos fijos depreciables en cambio de régimen, pagados</t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</si>
  <si>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</si>
  <si>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Gasto por pérdida tributaria en cambio de régimen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</si>
  <si>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</si>
  <si>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Existencias, insumos y servicios del negocio, pagados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</si>
  <si>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</si>
  <si>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Existencias, insumos y servicios del negocio adeudados en ejercicios anteriores y pagados en el ejercicio actual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</si>
  <si>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</si>
  <si>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Gastos de rentas de fuente extranjera, pagados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</si>
  <si>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</si>
  <si>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Remuneraciones pagadas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</si>
  <si>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</si>
  <si>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Honorarios pagados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</si>
  <si>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</si>
  <si>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Adquisición de bienes del activo fijo, pagados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</si>
  <si>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</si>
  <si>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Arriendos pagados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</si>
  <si>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</si>
  <si>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Gastos por exigencias medio ambientales, pagados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</si>
  <si>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</si>
  <si>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Gastos por inversión privada en investigación y desarrollo no certificados por CORFO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</si>
  <si>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</si>
  <si>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Gastos por inversión privada en investigación y desarrollo certificados por CORFO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</si>
  <si>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</si>
  <si>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Intereses y reajustes pagados por préstamos y otros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</si>
  <si>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</si>
  <si>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Partidas del art. 21 inc. 1° y 3° LIR pagados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</si>
  <si>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</si>
  <si>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Partidas del art. 21 inc. 1° no afectados con IU 40% y del inc. 2° LIR pagados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</si>
  <si>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</si>
  <si>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Pérdida en rescate o enajenación de inversiones o bienes no depreciables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</si>
  <si>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</si>
  <si>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Otros gastos deducibles de los ingresos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</si>
  <si>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</si>
  <si>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Gastos o egresos pagados o adeudados por operaciones con empresas relacionadas del art. 14 letra A) LIR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</si>
  <si>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</si>
  <si>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Pérdidas tributarias de ejercicios anteriores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</si>
  <si>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</si>
  <si>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Créditos incobrables castigados en el ejercicio (reconocidos sobre ingresos devengados)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</si>
  <si>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</si>
  <si>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Gastos aceptados por donaciones</t>
    </r>
  </si>
  <si>
    <r>
      <rPr>
        <sz val="8"/>
        <color rgb="FF404040"/>
        <rFont val="Arial"/>
      </rPr>
      <t>-</t>
    </r>
  </si>
  <si>
    <r>
      <rPr>
        <b/>
        <sz val="9"/>
        <color rgb="FF404040"/>
        <rFont val="Arial"/>
      </rPr>
      <t>Total de egresos anuales</t>
    </r>
  </si>
  <si>
    <r>
      <rPr>
        <sz val="8"/>
        <color rgb="FF404040"/>
        <rFont val="Arial"/>
      </rPr>
      <t>=</t>
    </r>
  </si>
  <si>
    <t>Partidas del inc. 1° no afectas al IU de tasa 40% y del inc. 2° del art. 21 LIR (históricos), incluidos en el total de egresos</t>
  </si>
  <si>
    <r>
      <rPr>
        <sz val="8"/>
        <color rgb="FF404040"/>
        <rFont val="Arial"/>
      </rPr>
      <t>+</t>
    </r>
  </si>
  <si>
    <t>Base imponible antes de rebaja por incentivo al ahorro (art. 14 letra E) LIR) y/o por pago de IDPC voluntario (art. 14 letra A) N°6 LIR y art. 42° transitorio Ley N° 21.210) o pérdida tributaria</t>
  </si>
  <si>
    <r>
      <rPr>
        <sz val="8"/>
        <color rgb="FF404040"/>
        <rFont val="Arial"/>
      </rPr>
      <t>=</t>
    </r>
  </si>
  <si>
    <r>
      <rPr>
        <sz val="9"/>
        <color rgb="FF404040"/>
        <rFont val="Arial"/>
      </rPr>
      <t>Incentivo al ahorro según art. 14 letra E) LIR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</si>
  <si>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</si>
  <si>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Base del IDPC voluntario según  art. 14 letra A) N°  6 LIR y art. 42° transitorio Ley N° 21.210</t>
    </r>
  </si>
  <si>
    <r>
      <rPr>
        <sz val="8"/>
        <color rgb="FF404040"/>
        <rFont val="Arial"/>
      </rPr>
      <t>-</t>
    </r>
  </si>
  <si>
    <r>
      <rPr>
        <b/>
        <sz val="9"/>
        <color rgb="FF404040"/>
        <rFont val="Arial"/>
      </rPr>
      <t>Base Imponible afecta a IDPC (o pérdida tributaria antes de imputar dividendos o retiros percibidos) del ejercicio</t>
    </r>
  </si>
  <si>
    <r>
      <rPr>
        <sz val="8"/>
        <color rgb="FF404040"/>
        <rFont val="Arial"/>
      </rPr>
      <t>=</t>
    </r>
  </si>
  <si>
    <r>
      <rPr>
        <b/>
        <sz val="9"/>
        <color rgb="FF404040"/>
        <rFont val="Arial"/>
      </rPr>
      <t>RECUADRO N° 17</t>
    </r>
    <r>
      <rPr>
        <sz val="9"/>
        <color rgb="FF000000"/>
        <rFont val="Arial"/>
      </rPr>
      <t>: BASE IMPONIBLE RÉGIMEN PRO PYME (ART. 14 LETRA D) N° 3 LIR)</t>
    </r>
  </si>
  <si>
    <r>
      <rPr>
        <b/>
        <sz val="9"/>
        <color rgb="FF252525"/>
        <rFont val="Arial"/>
      </rPr>
      <t xml:space="preserve">RECUADRO Nº 18 </t>
    </r>
    <r>
      <rPr>
        <sz val="9"/>
        <color rgb="FF252525"/>
        <rFont val="Arial"/>
      </rPr>
      <t>DETERMINACIÓN DEL RAI (ART. 14 LETRA D) N° 3 LIR)</t>
    </r>
  </si>
  <si>
    <r>
      <rPr>
        <sz val="9"/>
        <color rgb="FF404040"/>
        <rFont val="Arial"/>
      </rPr>
      <t>CPTS positivo final (recuadro N° 19)</t>
    </r>
  </si>
  <si>
    <r>
      <rPr>
        <sz val="8"/>
        <color rgb="FF404040"/>
        <rFont val="Arial"/>
      </rPr>
      <t>+</t>
    </r>
  </si>
  <si>
    <r>
      <rPr>
        <sz val="9"/>
        <color rgb="FF404040"/>
        <rFont val="Arial"/>
      </rPr>
      <t>CPTS negativo final (recuadro N° 19)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</si>
  <si>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</si>
  <si>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Saldo negativo del registro REX al término del ejercicio</t>
    </r>
  </si>
  <si>
    <r>
      <rPr>
        <sz val="8"/>
        <color rgb="FF404040"/>
        <rFont val="Arial"/>
      </rPr>
      <t>+</t>
    </r>
  </si>
  <si>
    <r>
      <rPr>
        <sz val="9"/>
        <color rgb="FF404040"/>
        <rFont val="Arial"/>
      </rPr>
      <t>Remesas, retiros o dividendos repartidos en el ejercicio, históricos</t>
    </r>
  </si>
  <si>
    <r>
      <rPr>
        <sz val="8"/>
        <color rgb="FF404040"/>
        <rFont val="Arial"/>
      </rPr>
      <t>+</t>
    </r>
  </si>
  <si>
    <r>
      <rPr>
        <b/>
        <sz val="9"/>
        <color rgb="FF404040"/>
        <rFont val="Arial"/>
      </rPr>
      <t>Subtotal</t>
    </r>
  </si>
  <si>
    <r>
      <rPr>
        <sz val="8"/>
        <color rgb="FF404040"/>
        <rFont val="Arial"/>
      </rPr>
      <t>=</t>
    </r>
  </si>
  <si>
    <r>
      <rPr>
        <sz val="9"/>
        <color rgb="FF404040"/>
        <rFont val="Arial"/>
      </rPr>
      <t>Saldo positivo del registro REX al término del ejercicio, antes de imputaciones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</si>
  <si>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</si>
  <si>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Capital aportado, histórico (incluye aumentos y disminuciones efectivas)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</si>
  <si>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</si>
  <si>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Saldo FUR  (cuando no haya sido considerado dentro del valor del capital aportado a la empresa)</t>
    </r>
  </si>
  <si>
    <r>
      <rPr>
        <sz val="8"/>
        <color rgb="FF404040"/>
        <rFont val="Arial"/>
      </rPr>
      <t>-</t>
    </r>
  </si>
  <si>
    <r>
      <rPr>
        <sz val="9"/>
        <color rgb="FF404040"/>
        <rFont val="Arial"/>
      </rPr>
      <t>Sobreprecio obtenido en la colocación de acciones de propia emisión, histórico</t>
    </r>
  </si>
  <si>
    <r>
      <rPr>
        <sz val="8"/>
        <color rgb="FF404040"/>
        <rFont val="Arial"/>
      </rPr>
      <t>-</t>
    </r>
  </si>
  <si>
    <r>
      <rPr>
        <b/>
        <sz val="9"/>
        <color rgb="FF404040"/>
        <rFont val="Arial"/>
      </rPr>
      <t>Rentas afectas a IGC o IA (RAI) del ejercicio</t>
    </r>
  </si>
  <si>
    <r>
      <rPr>
        <sz val="8"/>
        <color rgb="FF404040"/>
        <rFont val="Arial"/>
      </rPr>
      <t>=</t>
    </r>
  </si>
  <si>
    <r>
      <rPr>
        <b/>
        <sz val="9"/>
        <color rgb="FF252525"/>
        <rFont val="Arial"/>
      </rPr>
      <t>RECUADRO Nº 18</t>
    </r>
    <r>
      <rPr>
        <sz val="9"/>
        <color rgb="FF252525"/>
        <rFont val="Arial"/>
      </rPr>
      <t>: DETERMINACION DEL RAI (ART. 14 LETRA D) N° 3 LIR)</t>
    </r>
  </si>
  <si>
    <r>
      <rPr>
        <b/>
        <sz val="9"/>
        <color rgb="FF252525"/>
        <rFont val="Arial"/>
      </rPr>
      <t>RECUADRO N° 19</t>
    </r>
    <r>
      <rPr>
        <sz val="9"/>
        <color rgb="FF252525"/>
        <rFont val="Arial"/>
      </rPr>
      <t>: CPTS RÉGIMEN PRO PYME (ART. 14 LETRA D) N° 3 LIR)</t>
    </r>
  </si>
  <si>
    <r>
      <rPr>
        <sz val="9"/>
        <color rgb="FF404040"/>
        <rFont val="Time new roman"/>
      </rPr>
      <t>CPT o CPTS positivo inicial</t>
    </r>
  </si>
  <si>
    <r>
      <rPr>
        <sz val="8"/>
        <color rgb="FF404040"/>
        <rFont val="Arial"/>
      </rPr>
      <t>+</t>
    </r>
  </si>
  <si>
    <r>
      <rPr>
        <sz val="9"/>
        <color rgb="FF404040"/>
        <rFont val="Time new roman"/>
      </rPr>
      <t>CPT o CPTS negativo inicial</t>
    </r>
  </si>
  <si>
    <r>
      <rPr>
        <sz val="8"/>
        <color rgb="FF404040"/>
        <rFont val="Arial"/>
      </rPr>
      <t>-</t>
    </r>
  </si>
  <si>
    <r>
      <rPr>
        <sz val="9"/>
        <color rgb="FF404040"/>
        <rFont val="Time new roman"/>
      </rPr>
      <t>Capital aportado empresas que inician actividades en el año comercial que corresponda a esta declaración</t>
    </r>
  </si>
  <si>
    <r>
      <rPr>
        <sz val="8"/>
        <color rgb="FF404040"/>
        <rFont val="Arial"/>
      </rPr>
      <t>+</t>
    </r>
  </si>
  <si>
    <r>
      <rPr>
        <sz val="9"/>
        <color rgb="FF404040"/>
        <rFont val="Time new roman"/>
      </rPr>
      <t>Aumentos (efectivos) de capital del ejercicio</t>
    </r>
  </si>
  <si>
    <r>
      <rPr>
        <sz val="8"/>
        <color rgb="FF404040"/>
        <rFont val="Arial"/>
      </rPr>
      <t>+</t>
    </r>
  </si>
  <si>
    <r>
      <rPr>
        <sz val="9"/>
        <color rgb="FF404040"/>
        <rFont val="Time new roman"/>
      </rPr>
      <t>Disminuciones (efectivas) de capital del ejercicio</t>
    </r>
  </si>
  <si>
    <r>
      <rPr>
        <sz val="8"/>
        <color rgb="FF404040"/>
        <rFont val="Arial"/>
      </rPr>
      <t>-</t>
    </r>
  </si>
  <si>
    <r>
      <rPr>
        <sz val="9"/>
        <color rgb="FF404040"/>
        <rFont val="Time new roman"/>
      </rPr>
      <t>Base imponible afecta a IDPC del ejercicio</t>
    </r>
  </si>
  <si>
    <r>
      <rPr>
        <sz val="8"/>
        <color rgb="FF404040"/>
        <rFont val="Arial"/>
      </rPr>
      <t>+</t>
    </r>
  </si>
  <si>
    <r>
      <rPr>
        <sz val="9"/>
        <color rgb="FF404040"/>
        <rFont val="Time new roman"/>
      </rPr>
      <t>Pérdida tributaria del ejercicio al 31 de diciembre</t>
    </r>
  </si>
  <si>
    <r>
      <rPr>
        <sz val="8"/>
        <color rgb="FF404040"/>
        <rFont val="Arial"/>
      </rPr>
      <t>-</t>
    </r>
  </si>
  <si>
    <r>
      <rPr>
        <sz val="9"/>
        <color rgb="FF404040"/>
        <rFont val="Time new roman"/>
      </rPr>
      <t>Pérdidas tributarias de ejercicios anteriores</t>
    </r>
  </si>
  <si>
    <r>
      <rPr>
        <sz val="8"/>
        <color rgb="FF404040"/>
        <rFont val="Arial"/>
      </rPr>
      <t>+</t>
    </r>
  </si>
  <si>
    <r>
      <rPr>
        <sz val="9"/>
        <color rgb="FF404040"/>
        <rFont val="Time new roman"/>
      </rPr>
      <t>Rentas exentas e ingresos no renta (positivo), generados por la empresa en el ejercicio</t>
    </r>
  </si>
  <si>
    <r>
      <rPr>
        <sz val="8"/>
        <color rgb="FF404040"/>
        <rFont val="Arial"/>
      </rPr>
      <t>+</t>
    </r>
  </si>
  <si>
    <r>
      <rPr>
        <sz val="9"/>
        <color rgb="FF404040"/>
        <rFont val="Time new roman"/>
      </rPr>
      <t>Pérdida por rentas exentas e ingresos no renta del ejercicio</t>
    </r>
  </si>
  <si>
    <r>
      <rPr>
        <sz val="8"/>
        <color rgb="FF404040"/>
        <rFont val="Arial"/>
      </rPr>
      <t>-</t>
    </r>
  </si>
  <si>
    <r>
      <rPr>
        <sz val="9"/>
        <color rgb="FF404040"/>
        <rFont val="Time new roman"/>
      </rPr>
      <t>Retiros o dividendos percibidos en el ejercicio por participaciones en otras empresas</t>
    </r>
  </si>
  <si>
    <r>
      <rPr>
        <sz val="8"/>
        <color rgb="FF404040"/>
        <rFont val="Arial"/>
      </rPr>
      <t>+</t>
    </r>
  </si>
  <si>
    <r>
      <rPr>
        <sz val="9"/>
        <color rgb="FF404040"/>
        <rFont val="Time new roman"/>
      </rPr>
      <t>Remesas, retiros o dividendos repartidos en el ejercicio</t>
    </r>
  </si>
  <si>
    <r>
      <rPr>
        <sz val="8"/>
        <color rgb="FF404040"/>
        <rFont val="Arial"/>
      </rPr>
      <t>-</t>
    </r>
  </si>
  <si>
    <r>
      <rPr>
        <sz val="9"/>
        <color rgb="FF404040"/>
        <rFont val="Time new roman"/>
      </rPr>
      <t>Partidas del inc. 1° no afectas al IU de tasa 40% y del inc. 2° del art. 21 LIR</t>
    </r>
  </si>
  <si>
    <r>
      <rPr>
        <sz val="8"/>
        <color rgb="FF404040"/>
        <rFont val="Arial"/>
      </rPr>
      <t>-</t>
    </r>
  </si>
  <si>
    <r>
      <rPr>
        <sz val="9"/>
        <color rgb="FF404040"/>
        <rFont val="Time new roman"/>
      </rPr>
      <t>Ingreso diferido imputado en el ejercicio, debidamente incrementado y reajustado cuando corresponda</t>
    </r>
  </si>
  <si>
    <r>
      <rPr>
        <sz val="8"/>
        <color rgb="FF404040"/>
        <rFont val="Arial"/>
      </rPr>
      <t>-</t>
    </r>
  </si>
  <si>
    <r>
      <rPr>
        <sz val="9"/>
        <color rgb="FF404040"/>
        <rFont val="Time new roman"/>
      </rPr>
      <t>Crédito total disponible imputable contra impuestos finales (IPE), del ejercicio</t>
    </r>
  </si>
  <si>
    <r>
      <rPr>
        <sz val="8"/>
        <color rgb="FF404040"/>
        <rFont val="Arial"/>
      </rPr>
      <t>-</t>
    </r>
  </si>
  <si>
    <r>
      <rPr>
        <sz val="9"/>
        <color rgb="FF404040"/>
        <rFont val="Time new roman"/>
      </rPr>
      <t>Incentivo al ahorro según art. 14 letra E) LIR</t>
    </r>
  </si>
  <si>
    <r>
      <rPr>
        <sz val="8"/>
        <color rgb="FF404040"/>
        <rFont val="Arial"/>
      </rPr>
      <t>+</t>
    </r>
  </si>
  <si>
    <r>
      <rPr>
        <sz val="9"/>
        <color rgb="FF404040"/>
        <rFont val="Time new roman"/>
      </rPr>
      <t>Base del IDPC voluntario según art. 14 letra A) N° 6 LIR</t>
    </r>
  </si>
  <si>
    <r>
      <rPr>
        <sz val="8"/>
        <color rgb="FF404040"/>
        <rFont val="Arial"/>
      </rPr>
      <t>+</t>
    </r>
  </si>
  <si>
    <r>
      <rPr>
        <sz val="9"/>
        <color rgb="FF404040"/>
        <rFont val="Time new roman"/>
      </rPr>
      <t>Otras partidas a agregar</t>
    </r>
  </si>
  <si>
    <r>
      <rPr>
        <sz val="8"/>
        <color rgb="FF404040"/>
        <rFont val="Arial"/>
      </rPr>
      <t>+</t>
    </r>
  </si>
  <si>
    <r>
      <rPr>
        <sz val="9"/>
        <color rgb="FF404040"/>
        <rFont val="Time new roman"/>
      </rPr>
      <t>Otras partidas a deducir</t>
    </r>
  </si>
  <si>
    <r>
      <rPr>
        <sz val="8"/>
        <color rgb="FF404040"/>
        <rFont val="Arial"/>
      </rPr>
      <t>-</t>
    </r>
  </si>
  <si>
    <r>
      <rPr>
        <b/>
        <sz val="9"/>
        <color rgb="FF404040"/>
        <rFont val="Arial"/>
      </rPr>
      <t>CPTS positivo final</t>
    </r>
  </si>
  <si>
    <r>
      <rPr>
        <sz val="8"/>
        <color rgb="FF404040"/>
        <rFont val="Arial"/>
      </rPr>
      <t>=</t>
    </r>
  </si>
  <si>
    <r>
      <rPr>
        <b/>
        <sz val="9"/>
        <color rgb="FF404040"/>
        <rFont val="Arial"/>
      </rPr>
      <t>CPTS negativo final</t>
    </r>
  </si>
  <si>
    <r>
      <rPr>
        <sz val="8"/>
        <color rgb="FF404040"/>
        <rFont val="Arial"/>
      </rPr>
      <t>=</t>
    </r>
  </si>
  <si>
    <r>
      <rPr>
        <b/>
        <sz val="9"/>
        <color rgb="FF252525"/>
        <rFont val="Arial"/>
      </rPr>
      <t>RECUADRO N° 19</t>
    </r>
    <r>
      <rPr>
        <sz val="9"/>
        <color rgb="FF252525"/>
        <rFont val="Arial"/>
      </rPr>
      <t>: CPTS RÉGIMEN PRO PYME (ART. 14 LETRA D) N° 3 LIR)</t>
    </r>
  </si>
  <si>
    <r>
      <rPr>
        <b/>
        <sz val="9"/>
        <color rgb="FF252525"/>
        <rFont val="Arial"/>
      </rPr>
      <t>RECUADRO N° 20</t>
    </r>
    <r>
      <rPr>
        <sz val="9"/>
        <color rgb="FF252525"/>
        <rFont val="Arial"/>
      </rPr>
      <t>: REGISTRO TRIBUTARIO DE RENTAS EMPRESARIALES Y MOVIMIENTO STUT (ART. 14 LETRA D) N° 3 LIR)</t>
    </r>
  </si>
  <si>
    <r>
      <rPr>
        <sz val="8"/>
        <color rgb="FF404040"/>
        <rFont val="Arial"/>
      </rPr>
      <t>RAI</t>
    </r>
  </si>
  <si>
    <r>
      <rPr>
        <sz val="8"/>
        <color rgb="FF404040"/>
        <rFont val="Arial"/>
      </rPr>
      <t>REX</t>
    </r>
  </si>
  <si>
    <r>
      <rPr>
        <sz val="8"/>
        <color rgb="FF404040"/>
        <rFont val="Arial"/>
      </rPr>
      <t>STUT</t>
    </r>
  </si>
  <si>
    <r>
      <rPr>
        <sz val="6"/>
        <color rgb="FF404040"/>
        <rFont val="Arial"/>
      </rPr>
      <t>RENTAS CON TRIBUTACIÓN CUMPLIDA</t>
    </r>
  </si>
  <si>
    <r>
      <rPr>
        <sz val="6"/>
        <color rgb="FF404040"/>
        <rFont val="Arial"/>
      </rPr>
      <t>RENTAS EXENTAS</t>
    </r>
  </si>
  <si>
    <r>
      <rPr>
        <sz val="8"/>
        <color rgb="FF404040"/>
        <rFont val="Arial"/>
      </rPr>
      <t>INR</t>
    </r>
  </si>
  <si>
    <r>
      <rPr>
        <sz val="6"/>
        <color rgb="FF404040"/>
        <rFont val="Arial"/>
      </rPr>
      <t>RAP Y DIFERENCIA INICIAL EX
ART. 14 TER A) LIR</t>
    </r>
  </si>
  <si>
    <r>
      <rPr>
        <sz val="6"/>
        <color rgb="FF404040"/>
        <rFont val="Arial"/>
      </rPr>
      <t>ISFUT</t>
    </r>
    <r>
      <rPr>
        <sz val="6"/>
        <color theme="1"/>
        <rFont val="Arial"/>
      </rPr>
      <t xml:space="preserve"> / ISIF</t>
    </r>
  </si>
  <si>
    <r>
      <rPr>
        <sz val="6"/>
        <color rgb="FF404040"/>
        <rFont val="Arial"/>
      </rPr>
      <t>OTRAS</t>
    </r>
  </si>
  <si>
    <r>
      <rPr>
        <sz val="8"/>
        <color rgb="FF404040"/>
        <rFont val="Arial"/>
      </rPr>
      <t>Remanente ejercicio anterior o saldo inicial (saldo
positivo)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</si>
  <si>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</si>
  <si>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Remanente ejercicio anterior o saldo inicial (saldo
negativo)</t>
    </r>
  </si>
  <si>
    <r>
      <rPr>
        <sz val="8"/>
        <color rgb="FF404040"/>
        <rFont val="Arial"/>
      </rPr>
      <t>-</t>
    </r>
  </si>
  <si>
    <t>Monto acogido al ISIF según arts. 10 y 11 Ley N° 21.681</t>
  </si>
  <si>
    <t>+/-</t>
  </si>
  <si>
    <r>
      <rPr>
        <sz val="8"/>
        <color rgb="FF404040"/>
        <rFont val="Arial"/>
      </rPr>
      <t>Aumentos del ejercicio (por reorganizaciones)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</si>
  <si>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</si>
  <si>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Disminuciones del ejercicio (por reorganizaciones)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</si>
  <si>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</si>
  <si>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Reversos y/o disminuciones del ejercicio (propios)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</si>
  <si>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</si>
  <si>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Aumentos del ejercicio (propios)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</si>
  <si>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</si>
  <si>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Otros aumentos del ejercicio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</si>
  <si>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</si>
  <si>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Otras disminuciones del ejercicio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</si>
  <si>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</si>
  <si>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Retiros, dividendos o remesas imputados a los RTRE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</si>
  <si>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</si>
  <si>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Retiros en exceso y devoluciones de capital imputados
en el ejercicio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</si>
  <si>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</si>
  <si>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Remanente ejercicio siguiente (saldo positivo)</t>
    </r>
  </si>
  <si>
    <r>
      <rPr>
        <sz val="8"/>
        <color rgb="FF404040"/>
        <rFont val="Arial"/>
      </rPr>
      <t>=</t>
    </r>
  </si>
  <si>
    <r>
      <rPr>
        <sz val="8"/>
        <color rgb="FF404040"/>
        <rFont val="Arial"/>
      </rPr>
      <t>Remanente ejercicio siguiente (saldo negativo)</t>
    </r>
  </si>
  <si>
    <r>
      <rPr>
        <sz val="8"/>
        <color rgb="FF404040"/>
        <rFont val="Arial"/>
      </rPr>
      <t>=</t>
    </r>
  </si>
  <si>
    <r>
      <rPr>
        <b/>
        <sz val="8"/>
        <color rgb="FF252525"/>
        <rFont val="Arial"/>
      </rPr>
      <t>RECUADRO: N° 20</t>
    </r>
    <r>
      <rPr>
        <sz val="8"/>
        <color rgb="FF252525"/>
        <rFont val="Arial"/>
      </rPr>
      <t>: REGISTRO TRIBUTARIO DE RENTAS EMPRESARIALES Y MOVIMIENTO STUT (ART. 14 LETRA D) N° 3 LIR)</t>
    </r>
  </si>
  <si>
    <r>
      <rPr>
        <b/>
        <sz val="8"/>
        <color rgb="FF252525"/>
        <rFont val="Arial"/>
      </rPr>
      <t>RECUADRO N° 21</t>
    </r>
    <r>
      <rPr>
        <sz val="8"/>
        <color rgb="FF252525"/>
        <rFont val="Arial"/>
      </rPr>
      <t>: REGISTRO SAC (ART. 14 LETRA D) N° 3 LIR)</t>
    </r>
  </si>
  <si>
    <r>
      <rPr>
        <sz val="8"/>
        <color rgb="FF404040"/>
        <rFont val="Arial"/>
      </rPr>
      <t>Acumulados a contar desde el 01.01.2017</t>
    </r>
  </si>
  <si>
    <r>
      <rPr>
        <sz val="8"/>
        <color rgb="FF404040"/>
        <rFont val="Arial"/>
      </rPr>
      <t>Acumulados hasta el 31.12.2016</t>
    </r>
  </si>
  <si>
    <r>
      <rPr>
        <sz val="8"/>
        <color rgb="FF404040"/>
        <rFont val="Arial"/>
      </rPr>
      <t>No Sujeto a Restitución</t>
    </r>
  </si>
  <si>
    <r>
      <rPr>
        <sz val="8"/>
        <color rgb="FF404040"/>
        <rFont val="Arial"/>
      </rPr>
      <t>Sujeto a Restitución</t>
    </r>
  </si>
  <si>
    <r>
      <rPr>
        <sz val="8"/>
        <color rgb="FF404040"/>
        <rFont val="Arial"/>
      </rPr>
      <t>IPE</t>
    </r>
  </si>
  <si>
    <r>
      <rPr>
        <sz val="8"/>
        <color rgb="FF404040"/>
        <rFont val="Arial"/>
      </rPr>
      <t>Sin D° Devolución</t>
    </r>
  </si>
  <si>
    <r>
      <rPr>
        <sz val="8"/>
        <color rgb="FF404040"/>
        <rFont val="Arial"/>
      </rPr>
      <t>Con D° Devolución</t>
    </r>
  </si>
  <si>
    <r>
      <rPr>
        <sz val="8"/>
        <color rgb="FF404040"/>
        <rFont val="Arial"/>
      </rPr>
      <t>IPE</t>
    </r>
  </si>
  <si>
    <r>
      <rPr>
        <sz val="8"/>
        <color rgb="FF404040"/>
        <rFont val="Arial"/>
      </rPr>
      <t>Sin D° Devolución</t>
    </r>
  </si>
  <si>
    <r>
      <rPr>
        <sz val="8"/>
        <color rgb="FF404040"/>
        <rFont val="Arial"/>
      </rPr>
      <t>Con D° Devolución</t>
    </r>
  </si>
  <si>
    <r>
      <rPr>
        <sz val="8"/>
        <color rgb="FF404040"/>
        <rFont val="Arial"/>
      </rPr>
      <t>Sin D° Devolución</t>
    </r>
  </si>
  <si>
    <r>
      <rPr>
        <sz val="8"/>
        <color rgb="FF404040"/>
        <rFont val="Arial"/>
      </rPr>
      <t>Con D° Devolución</t>
    </r>
  </si>
  <si>
    <t>Remanente ejercicio anterior o saldo inicial (saldo positivo)</t>
  </si>
  <si>
    <r>
      <rPr>
        <sz val="8"/>
        <color rgb="FF404040"/>
        <rFont val="Arial"/>
      </rPr>
      <t>+</t>
    </r>
  </si>
  <si>
    <t>Remanente ejercicio anterior o saldo inicial (saldo negativo)</t>
  </si>
  <si>
    <r>
      <rPr>
        <sz val="8"/>
        <color rgb="FF404040"/>
        <rFont val="Arial"/>
      </rPr>
      <t>-</t>
    </r>
  </si>
  <si>
    <t>Monto imputado al ISIF arts. 10 y 11 Ley N° 21.681</t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</si>
  <si>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</si>
  <si>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 xml:space="preserve">Aumentos del ejercicio </t>
    </r>
    <r>
      <rPr>
        <sz val="8"/>
        <color rgb="FFFF0000"/>
        <rFont val="Arial"/>
      </rPr>
      <t>(</t>
    </r>
    <r>
      <rPr>
        <sz val="8"/>
        <color rgb="FF000000"/>
        <rFont val="Arial"/>
      </rPr>
      <t>por
reorganizaciones</t>
    </r>
    <r>
      <rPr>
        <sz val="8"/>
        <color rgb="FFFF0000"/>
        <rFont val="Arial"/>
      </rPr>
      <t>)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</si>
  <si>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</si>
  <si>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 xml:space="preserve">Disminuciones del ejercicio </t>
    </r>
    <r>
      <rPr>
        <sz val="8"/>
        <color rgb="FFFF0000"/>
        <rFont val="Arial"/>
      </rPr>
      <t>(</t>
    </r>
    <r>
      <rPr>
        <sz val="8"/>
        <color rgb="FF000000"/>
        <rFont val="Arial"/>
      </rPr>
      <t>por
reorganizaciones</t>
    </r>
    <r>
      <rPr>
        <sz val="8"/>
        <color rgb="FFFF0000"/>
        <rFont val="Arial"/>
      </rPr>
      <t>)</t>
    </r>
  </si>
  <si>
    <r>
      <rPr>
        <sz val="8"/>
        <color rgb="FF404040"/>
        <rFont val="Arial"/>
      </rPr>
      <t>-</t>
    </r>
  </si>
  <si>
    <t>IDPC e IPE base imponible generada en el ejercicio</t>
  </si>
  <si>
    <r>
      <rPr>
        <sz val="8"/>
        <color rgb="FF404040"/>
        <rFont val="Arial"/>
      </rPr>
      <t>+</t>
    </r>
  </si>
  <si>
    <t>IDPC e IPE retiros o dividendos percibidos</t>
  </si>
  <si>
    <r>
      <rPr>
        <sz val="8"/>
        <color rgb="FF404040"/>
        <rFont val="Arial"/>
      </rPr>
      <t>+</t>
    </r>
  </si>
  <si>
    <t>Otros aumentos del ejercicio</t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</si>
  <si>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</si>
  <si>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Otras disminuciones del ejercicio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</si>
  <si>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</si>
  <si>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 xml:space="preserve">Asignado a remesas, retiros o dividendos efectuados en </t>
    </r>
    <r>
      <rPr>
        <sz val="8"/>
        <color rgb="FF404040"/>
        <rFont val="Times New Roman"/>
      </rPr>
      <t>el</t>
    </r>
    <r>
      <rPr>
        <sz val="8"/>
        <color rgb="FF000000"/>
        <rFont val="Times New Roman"/>
      </rPr>
      <t xml:space="preserve"> ejercicio</t>
    </r>
  </si>
  <si>
    <r>
      <rPr>
        <sz val="8"/>
        <color rgb="FF404040"/>
        <rFont val="Arial"/>
      </rPr>
      <t>-</t>
    </r>
  </si>
  <si>
    <t>Asignado a retiros en exceso y devoluciones de capital efectuados en el ejercicio</t>
  </si>
  <si>
    <r>
      <rPr>
        <sz val="8"/>
        <color rgb="FF404040"/>
        <rFont val="Arial"/>
      </rPr>
      <t>-</t>
    </r>
  </si>
  <si>
    <t>IDPC e IPE asignado a gastos rechazados del art. 21 inc. 1° no afectos a IU 40% y del inc. 2° LIR</t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</si>
  <si>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</si>
  <si>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Remanente ejercicio siguiente
(saldo positivo)</t>
    </r>
  </si>
  <si>
    <r>
      <rPr>
        <sz val="8"/>
        <color rgb="FF404040"/>
        <rFont val="Arial"/>
      </rPr>
      <t>=</t>
    </r>
  </si>
  <si>
    <r>
      <rPr>
        <sz val="8"/>
        <color rgb="FF404040"/>
        <rFont val="Arial"/>
      </rPr>
      <t>Remanente ejercicio siguiente
(saldo negativo)</t>
    </r>
  </si>
  <si>
    <r>
      <rPr>
        <sz val="8"/>
        <color rgb="FF404040"/>
        <rFont val="Arial"/>
      </rPr>
      <t>=</t>
    </r>
  </si>
  <si>
    <r>
      <rPr>
        <b/>
        <sz val="8"/>
        <color rgb="FF252525"/>
        <rFont val="Arial"/>
      </rPr>
      <t>RECUADRO N° 21</t>
    </r>
    <r>
      <rPr>
        <sz val="8"/>
        <color rgb="FF000000"/>
        <rFont val="Arial"/>
      </rPr>
      <t>: REGISTRO SAC (ART. 14 LETRA D) N° 3 LIR)</t>
    </r>
  </si>
  <si>
    <r>
      <rPr>
        <b/>
        <sz val="8"/>
        <color rgb="FF252525"/>
        <rFont val="Arial"/>
      </rPr>
      <t>RECUADRO N° 22</t>
    </r>
    <r>
      <rPr>
        <sz val="8"/>
        <color rgb="FF252525"/>
        <rFont val="Arial"/>
      </rPr>
      <t>: BASE IMPONIBLE RÉGIMEN DE TRANSPARENCIA TRIBUTARIA (ART. 14 LETRA D) N° 8 LIR)</t>
    </r>
  </si>
  <si>
    <r>
      <rPr>
        <sz val="8"/>
        <color rgb="FF585858"/>
        <rFont val="Arial"/>
      </rPr>
      <t>PERCIBIDO O PAGADO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</si>
  <si>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</si>
  <si>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</si>
  <si>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</si>
  <si>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</si>
  <si>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+</t>
    </r>
  </si>
  <si>
    <t>Dividendos o retiros percibidos en el ejercicio, por participaciones en otras empresas</t>
  </si>
  <si>
    <r>
      <rPr>
        <sz val="8"/>
        <color rgb="FF404040"/>
        <rFont val="Arial"/>
      </rPr>
      <t>+</t>
    </r>
  </si>
  <si>
    <t>Incremento por IDPC</t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</si>
  <si>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</si>
  <si>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</si>
  <si>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+</t>
    </r>
  </si>
  <si>
    <t>Ingreso diferido imputado en el ejercicio, debidamente incrementado y reajustado, cuando corresponda</t>
  </si>
  <si>
    <r>
      <rPr>
        <sz val="8"/>
        <color rgb="FF404040"/>
        <rFont val="Arial"/>
      </rPr>
      <t>+</t>
    </r>
  </si>
  <si>
    <t>Crédito por activos fijos adquiridos en el ejercicio (art. 33 bis LIR)</t>
  </si>
  <si>
    <r>
      <rPr>
        <sz val="8"/>
        <color rgb="FF404040"/>
        <rFont val="Arial"/>
      </rPr>
      <t>+</t>
    </r>
  </si>
  <si>
    <r>
      <rPr>
        <b/>
        <sz val="8"/>
        <color rgb="FF404040"/>
        <rFont val="Arial"/>
      </rPr>
      <t>Total de ingresos anuales</t>
    </r>
  </si>
  <si>
    <r>
      <rPr>
        <sz val="8"/>
        <color rgb="FF404040"/>
        <rFont val="Arial"/>
      </rPr>
      <t>=</t>
    </r>
  </si>
  <si>
    <r>
      <rPr>
        <sz val="8"/>
        <color rgb="FF404040"/>
        <rFont val="Arial"/>
      </rPr>
      <t>Gasto por saldo inicial de existencias o insumos del negocio en cambio de régimen, pagados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</si>
  <si>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</si>
  <si>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Gasto por saldo inicial de activos fijos depreciables en cambio de régimen, pagados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</si>
  <si>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</si>
  <si>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Gasto por pérdida tributaria en cambio de régimen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</si>
  <si>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</si>
  <si>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Existencias, insumos y servicios del negocio, pagados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</si>
  <si>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</si>
  <si>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Existencias, insumos y servicios del negocio adeudados en ejercicios anteriores y pagados en el ejercicio actual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</si>
  <si>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</si>
  <si>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Gastos de rentas de fuente extranjera, pagados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</si>
  <si>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</si>
  <si>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Remuneraciones pagadas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</si>
  <si>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</si>
  <si>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Honorarios pagados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</si>
  <si>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</si>
  <si>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Adquisición de bienes del activo fijo, pagados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</si>
  <si>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</si>
  <si>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Arriendos pagados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</si>
  <si>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</si>
  <si>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Gastos por exigencias medio ambientales, pagados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</si>
  <si>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</si>
  <si>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Intereses y reajustes pagados por préstamos y otros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</si>
  <si>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</si>
  <si>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Pérdida en rescate o enajenación de inversiones o bienes no depreciables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</si>
  <si>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</si>
  <si>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Otros gastos deducibles de los ingresos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</si>
  <si>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</si>
  <si>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Gastos o egresos pagados o adeudados por operaciones con empresas relacionadas del art. 14 letra A) LIR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</si>
  <si>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</si>
  <si>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Pérdidas tributarias de ejercicios anteriores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</si>
  <si>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</si>
  <si>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Créditos incobrables castigados en el ejercicio (reconocidos sobre ingresos devengados)</t>
    </r>
  </si>
  <si>
    <r>
      <rPr>
        <sz val="8"/>
        <color rgb="FF404040"/>
        <rFont val="Arial"/>
      </rPr>
      <t>-</t>
    </r>
  </si>
  <si>
    <t>Gastos aceptados por donaciones</t>
  </si>
  <si>
    <r>
      <rPr>
        <sz val="8"/>
        <color rgb="FF404040"/>
        <rFont val="Arial"/>
      </rPr>
      <t>-</t>
    </r>
  </si>
  <si>
    <r>
      <rPr>
        <b/>
        <sz val="8"/>
        <color rgb="FF404040"/>
        <rFont val="Arial"/>
      </rPr>
      <t>Total de egresos anuales</t>
    </r>
  </si>
  <si>
    <r>
      <rPr>
        <sz val="8"/>
        <color rgb="FF404040"/>
        <rFont val="Arial"/>
      </rPr>
      <t>=</t>
    </r>
  </si>
  <si>
    <r>
      <rPr>
        <b/>
        <sz val="8"/>
        <color rgb="FF404040"/>
        <rFont val="Arial"/>
      </rPr>
      <t>Base imponible a asignar a propietarios que son contribuyentes de impuestos finales, o pérdida tributaria del ejercicio</t>
    </r>
  </si>
  <si>
    <r>
      <rPr>
        <sz val="8"/>
        <color rgb="FF404040"/>
        <rFont val="Arial"/>
      </rPr>
      <t>=</t>
    </r>
  </si>
  <si>
    <r>
      <rPr>
        <b/>
        <sz val="8"/>
        <color rgb="FF252525"/>
        <rFont val="Arial"/>
      </rPr>
      <t>RECUADRO N° 22</t>
    </r>
    <r>
      <rPr>
        <sz val="8"/>
        <color rgb="FF000000"/>
        <rFont val="Arial"/>
      </rPr>
      <t>: BASE IMPONIBLE RÉGIMEN DE TRANSPARENCIA TRIBUTARIA (ART. 14 LETRA D) N° 8 LIR)</t>
    </r>
  </si>
  <si>
    <r>
      <rPr>
        <b/>
        <sz val="8"/>
        <color rgb="FF252525"/>
        <rFont val="Arial"/>
      </rPr>
      <t>RECUADRO N° 23</t>
    </r>
    <r>
      <rPr>
        <sz val="8"/>
        <color rgb="FF252525"/>
        <rFont val="Arial"/>
      </rPr>
      <t>: CPTS RÉGIMEN DE TRANSPARENCIA TRIBUTARIA (ART. 14 LETRA D) N° 8 LIR)</t>
    </r>
  </si>
  <si>
    <r>
      <rPr>
        <sz val="8"/>
        <color rgb="FF404040"/>
        <rFont val="Arial"/>
      </rPr>
      <t>CPT o CPTS positivo inicial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</si>
  <si>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</si>
  <si>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CPT o CPTS negativo inicial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</si>
  <si>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</si>
  <si>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Capital aportado empresas que inician actividades en el año comercial que corresponda a esta declaración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</si>
  <si>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</si>
  <si>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Aumentos (efectivos) de capital del ejercicio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</si>
  <si>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</si>
  <si>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Disminuciones (efectivas) de capital del ejercicio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</si>
  <si>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</si>
  <si>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Base imponible del ejercicio, asignable a los propietarios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</si>
  <si>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</si>
  <si>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Pérdida tributaria del ejercicio al 31 de diciembre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</si>
  <si>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</si>
  <si>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Pérdidas tributarias de ejercicios anteriores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</si>
  <si>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</si>
  <si>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Remesas, retiros o dividendos repartidos en el ejercicio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</si>
  <si>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</si>
  <si>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Ingreso diferido imputado en el ejercicio, debidamente incrementado y reajustado, cuando corresponda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</si>
  <si>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</si>
  <si>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Partidas de gastos no aceptados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</si>
  <si>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</si>
  <si>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por activos fijos adquiridos en el ejercicio (art. 33 bis LIR)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</si>
  <si>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</si>
  <si>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Crédito por IDPC, por participaciones en otras empresas que incrementaron la BI del ejercicio.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</si>
  <si>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</si>
  <si>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Otras partidas a agregar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</si>
  <si>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</si>
  <si>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Otras partidas a deducir</t>
    </r>
  </si>
  <si>
    <r>
      <rPr>
        <sz val="8"/>
        <color rgb="FF404040"/>
        <rFont val="Arial"/>
      </rPr>
      <t>-</t>
    </r>
  </si>
  <si>
    <r>
      <rPr>
        <b/>
        <sz val="8"/>
        <color rgb="FF404040"/>
        <rFont val="Arial"/>
      </rPr>
      <t>CPTS positivo final</t>
    </r>
  </si>
  <si>
    <r>
      <rPr>
        <sz val="8"/>
        <color rgb="FF404040"/>
        <rFont val="Arial"/>
      </rPr>
      <t>=</t>
    </r>
  </si>
  <si>
    <r>
      <rPr>
        <b/>
        <sz val="8"/>
        <color rgb="FF404040"/>
        <rFont val="Arial"/>
      </rPr>
      <t>CPTS negativo final</t>
    </r>
  </si>
  <si>
    <r>
      <rPr>
        <sz val="8"/>
        <color rgb="FF404040"/>
        <rFont val="Arial"/>
      </rPr>
      <t>=</t>
    </r>
  </si>
  <si>
    <r>
      <rPr>
        <b/>
        <sz val="8"/>
        <color rgb="FF404040"/>
        <rFont val="Arial"/>
      </rPr>
      <t>RECUADRO N° 23</t>
    </r>
    <r>
      <rPr>
        <sz val="8"/>
        <color rgb="FF000000"/>
        <rFont val="Arial"/>
      </rPr>
      <t>: CPTS RÉGIMEN DE TRANSPARENCIA TRIBUTARIA (ART. 14 LETRA D) N° 8 LIR)</t>
    </r>
  </si>
  <si>
    <r>
      <rPr>
        <b/>
        <sz val="8"/>
        <color rgb="FF252525"/>
        <rFont val="Arial"/>
      </rPr>
      <t>RECUADRO N° 24</t>
    </r>
    <r>
      <rPr>
        <sz val="8"/>
        <color rgb="FF252525"/>
        <rFont val="Arial"/>
      </rPr>
      <t>: PAGO PRÉSTAMOS TASA 0% PERCIBIDOS EN EL AÑO COMERCIAL 2020 Y/O 2021 (PRÉSTAMOS SOLIDARIOS DEL ESTADO)</t>
    </r>
  </si>
  <si>
    <r>
      <rPr>
        <sz val="8"/>
        <color rgb="FF404040"/>
        <rFont val="Arial"/>
      </rPr>
      <t>5% de las rentas que forman parte de la declaración anual de impuestos a la renta según art. 65 LIR (calculado sobre el código 170)</t>
    </r>
  </si>
  <si>
    <r>
      <rPr>
        <b/>
        <sz val="6"/>
        <color rgb="FF404040"/>
        <rFont val="Arial"/>
      </rPr>
      <t>DETERMINACIÓN CUOTA ANUAL</t>
    </r>
  </si>
  <si>
    <r>
      <rPr>
        <b/>
        <sz val="6"/>
        <color rgb="FF404040"/>
        <rFont val="Arial"/>
      </rPr>
      <t>Préstamo AC 2020 (Leyes N° 21.242 y N° 21.252)</t>
    </r>
  </si>
  <si>
    <r>
      <rPr>
        <b/>
        <sz val="6"/>
        <color rgb="FF404040"/>
        <rFont val="Arial"/>
      </rPr>
      <t>Préstamo AC 2021 (Ley N° 21.323)</t>
    </r>
  </si>
  <si>
    <r>
      <rPr>
        <sz val="8"/>
        <color rgb="FF404040"/>
        <rFont val="Arial"/>
      </rPr>
      <t>Cuota anual (30% o 10% del monto del préstamo tasa 0%), según art. 6 (art. primero) Ley N° 21.242 y/o art. 7 (art. primero) Ley N° 21.252 o art. 11 inc. 1° Ley N° 21.323</t>
    </r>
  </si>
  <si>
    <r>
      <rPr>
        <sz val="8"/>
        <color rgb="FF404040"/>
        <rFont val="Arial"/>
      </rPr>
      <t>Saldo pendiente cuota año anterior</t>
    </r>
  </si>
  <si>
    <r>
      <rPr>
        <sz val="8"/>
        <color rgb="FF404040"/>
        <rFont val="Arial"/>
      </rPr>
      <t>+</t>
    </r>
  </si>
  <si>
    <r>
      <rPr>
        <sz val="8"/>
        <color rgb="FF404040"/>
        <rFont val="Arial"/>
      </rPr>
      <t>Monto a pagar de la(s) cuota(s)</t>
    </r>
  </si>
  <si>
    <r>
      <rPr>
        <sz val="8"/>
        <color rgb="FF404040"/>
        <rFont val="Arial"/>
      </rPr>
      <t>+</t>
    </r>
  </si>
  <si>
    <r>
      <rPr>
        <b/>
        <sz val="6"/>
        <color rgb="FF404040"/>
        <rFont val="Arial"/>
      </rPr>
      <t>ANTICIPOS</t>
    </r>
  </si>
  <si>
    <r>
      <rPr>
        <sz val="8"/>
        <color rgb="FF404040"/>
        <rFont val="Arial"/>
      </rPr>
      <t>-</t>
    </r>
  </si>
  <si>
    <t>MONTO A PAGAR</t>
  </si>
  <si>
    <r>
      <rPr>
        <sz val="8"/>
        <color rgb="FF404040"/>
        <rFont val="Arial"/>
      </rPr>
      <t>Monto a pagar de la(s) cuota(s) después de anticipos</t>
    </r>
  </si>
  <si>
    <r>
      <rPr>
        <sz val="8"/>
        <color rgb="FF404040"/>
        <rFont val="Arial"/>
      </rPr>
      <t>=</t>
    </r>
  </si>
  <si>
    <r>
      <rPr>
        <b/>
        <sz val="6"/>
        <color rgb="FF404040"/>
        <rFont val="Arial"/>
      </rPr>
      <t>RETENCIONES ADICIONALES Y PPMA</t>
    </r>
  </si>
  <si>
    <t>Retención adicional sobre rentas del art. 42 N° 1 LIR con tasa del 3%, por reintegro del préstamo tasa 0%, según  art. 9 letra a) (art. primero) Ley N° 21.252 (retención a trabajadores dependientes) o art. 11 letra a) Ley N° 21.323</t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</si>
  <si>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</si>
  <si>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Retención adicional sobre rentas del art. 42 N° 2 LIR con tasa del 3%, por reintegro del préstamo tasa 0%, según art. 7 (art. primero) Ley N° 21.242 y art. 9 letra b) (art. primero) Ley N° 21.252 (retención a
trabajadores independientes) o art. 11 letra b) Ley N° 21.323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</si>
  <si>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</si>
  <si>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PPMA Primera Categoría art. 84 letra a) y 14 letra D) N° 3 letra (k) y N° 8 letra (a) numeral (viii) LIR, con tasa 3%, por reintegro de préstamo tasa 0%, según art. 9 letra c) (art. primero) Ley N° 21.252 (EI)  o art. 11
letra c) Ley N° 21.323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</si>
  <si>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</si>
  <si>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PPMA Segunda Categoría art. 84 letra b) LIR, con tasa 3%, por reintegro de préstamo  tasa 0%, según art. 7 (art. primero) Ley N° 21.242 y art. 9 letra b) (art. primero) Ley N° 21.252 (trabajadores independientes) o art. 11 letra b) Ley N° 21.323</t>
    </r>
  </si>
  <si>
    <r>
      <rPr>
        <sz val="8"/>
        <color rgb="FF404040"/>
        <rFont val="Arial"/>
      </rPr>
      <t>-</t>
    </r>
  </si>
  <si>
    <r>
      <rPr>
        <sz val="8"/>
        <color rgb="FF404040"/>
        <rFont val="Arial"/>
      </rPr>
      <t>Total retenciones adicionales y PPMA</t>
    </r>
  </si>
  <si>
    <r>
      <rPr>
        <sz val="8"/>
        <color rgb="FF404040"/>
        <rFont val="Arial"/>
      </rPr>
      <t>=</t>
    </r>
  </si>
  <si>
    <r>
      <rPr>
        <b/>
        <sz val="6"/>
        <color rgb="FF404040"/>
        <rFont val="Arial"/>
      </rPr>
      <t>RELIQUIDACIÓN</t>
    </r>
  </si>
  <si>
    <r>
      <rPr>
        <sz val="8"/>
        <color rgb="FF404040"/>
        <rFont val="Arial"/>
      </rPr>
      <t>Monto a pagar de la(s) cuota(s) después de retenciones adicionales y PPMA</t>
    </r>
  </si>
  <si>
    <r>
      <rPr>
        <sz val="8"/>
        <color rgb="FF404040"/>
        <rFont val="Arial"/>
      </rPr>
      <t>=</t>
    </r>
  </si>
  <si>
    <r>
      <rPr>
        <sz val="8"/>
        <color rgb="FF404040"/>
        <rFont val="Arial"/>
      </rPr>
      <t>Saldo a devolver por retenciones adicionales y PPMA en exceso</t>
    </r>
  </si>
  <si>
    <r>
      <rPr>
        <b/>
        <sz val="8"/>
        <color rgb="FF404040"/>
        <rFont val="Arial"/>
      </rPr>
      <t>RECUADRO N° 24</t>
    </r>
    <r>
      <rPr>
        <sz val="8"/>
        <color rgb="FF404040"/>
        <rFont val="Arial"/>
      </rPr>
      <t>: PAGO PRÉSTAMOS TASA 0% PERCIBIDOS EN EL AÑO COMERCIAL 2020 Y/O 2021 (PRÉSTAMOS SOLIDARIOS DEL ESTADO)</t>
    </r>
  </si>
  <si>
    <r>
      <rPr>
        <b/>
        <sz val="8"/>
        <color rgb="FF252525"/>
        <rFont val="Arial"/>
      </rPr>
      <t>RECUADRO N° 0</t>
    </r>
    <r>
      <rPr>
        <sz val="8"/>
        <color rgb="FF252525"/>
        <rFont val="Arial"/>
      </rPr>
      <t>: INFORMACION BASE</t>
    </r>
  </si>
  <si>
    <t>SECCIÓN: DOMICILIO DEL CONTRIBUYENTE (ESTOS DATOS SON OBLIGATORIOS)</t>
  </si>
  <si>
    <t>RUT</t>
  </si>
  <si>
    <t>Folio</t>
  </si>
  <si>
    <t>Calle</t>
  </si>
  <si>
    <t>N°</t>
  </si>
  <si>
    <t>Of. o depto.</t>
  </si>
  <si>
    <t>Ciudad</t>
  </si>
  <si>
    <t>Comuna</t>
  </si>
  <si>
    <t>Región</t>
  </si>
  <si>
    <t>Actividad, profesión o giro del negocio</t>
  </si>
  <si>
    <t>Cód. actividad económica</t>
  </si>
  <si>
    <t>Telefóno</t>
  </si>
  <si>
    <t>Fax</t>
  </si>
  <si>
    <t>Correo electrónico</t>
  </si>
  <si>
    <r>
      <rPr>
        <sz val="6"/>
        <color rgb="FF000000"/>
        <rFont val="Arial"/>
      </rPr>
      <t>Marque con X según
instrucciones</t>
    </r>
  </si>
  <si>
    <t>Franquicias Tributarias</t>
  </si>
  <si>
    <r>
      <rPr>
        <sz val="6"/>
        <color rgb="FF000000"/>
        <rFont val="Arial"/>
      </rPr>
      <t>Leyes N°s.
18.392 o 19.149
(Navarino y Primavera)</t>
    </r>
  </si>
  <si>
    <r>
      <rPr>
        <sz val="6"/>
        <color rgb="FF000000"/>
        <rFont val="Arial"/>
      </rPr>
      <t>D.S. N° 341 de 2004, del Min. de Hacienda (Zona
Franca)</t>
    </r>
  </si>
  <si>
    <t>D.L. N° 701 de 1974 (Fomento Forestal)</t>
  </si>
  <si>
    <t>Régimen de Tributación</t>
  </si>
  <si>
    <t>Régimen contabilidad agrícola simplificada</t>
  </si>
  <si>
    <t>Opción al régimen</t>
  </si>
  <si>
    <t>Ley N° 19.709 (Tocopilla)</t>
  </si>
  <si>
    <t>Instituciones art. 40 N°s. 2 y 4 LIR</t>
  </si>
  <si>
    <t>D.L. N° 600 de 1974 (E.I.E.)</t>
  </si>
  <si>
    <t>Asociación o cuentas en participación</t>
  </si>
  <si>
    <t>Retiro del régimen</t>
  </si>
  <si>
    <r>
      <rPr>
        <b/>
        <sz val="6"/>
        <color rgb="FF252525"/>
        <rFont val="Arial"/>
      </rPr>
      <t>RECUADRO N° 0</t>
    </r>
    <r>
      <rPr>
        <sz val="6"/>
        <color rgb="FF000000"/>
        <rFont val="Arial"/>
      </rPr>
      <t>: INFORMACION BASE</t>
    </r>
  </si>
  <si>
    <t>en UTA 31-12</t>
  </si>
  <si>
    <t>Renta Imponible Anual</t>
  </si>
  <si>
    <t>Factor</t>
  </si>
  <si>
    <t>Cantidad a rebajar</t>
  </si>
  <si>
    <t>Desde</t>
  </si>
  <si>
    <t>Hasta</t>
  </si>
  <si>
    <t>-.-</t>
  </si>
  <si>
    <t>Exento</t>
  </si>
  <si>
    <t>Y MÁS</t>
  </si>
  <si>
    <t>Tabla para cálculo del Impuesto Global Complementario año tributario 2026, establecida en el artículo
52 de la LIR</t>
  </si>
  <si>
    <r>
      <t xml:space="preserve">c) Retiros de ELD del art.42 ter LIR efectuados durante el año </t>
    </r>
    <r>
      <rPr>
        <b/>
        <sz val="8"/>
        <color rgb="FF404040"/>
        <rFont val="Arial"/>
      </rPr>
      <t>2025</t>
    </r>
    <r>
      <rPr>
        <sz val="8"/>
        <color rgb="FF404040"/>
        <rFont val="Arial"/>
      </rPr>
      <t>, que no excedan los límites exentos de impuesto de 200 u 800 UTM</t>
    </r>
  </si>
  <si>
    <r>
      <t xml:space="preserve">Impuesto Territorial pagado en el año </t>
    </r>
    <r>
      <rPr>
        <b/>
        <sz val="8"/>
        <color rgb="FF404040"/>
        <rFont val="Arial"/>
      </rPr>
      <t>2025</t>
    </r>
    <r>
      <rPr>
        <sz val="8"/>
        <color rgb="FF404040"/>
        <rFont val="Arial"/>
      </rPr>
      <t>, según art. 55 letra a) LIR</t>
    </r>
  </si>
  <si>
    <t>Pago anticipado por reintegro del préstamo tasa 0% (F-50, F-10 o código 1797 o 1842 del F-22 AT 2025), según el art. 6 (art. primero) Ley N° 21.242 y/o art. 7 (art. primero) Ley N° 21.252 o art. 11 inc. 3° Ley N° 21.323</t>
  </si>
  <si>
    <t>Renta líquida imponible o pérdida tributaria, arts. 29 al 33 LIR (código 1728 recuadro N°12)</t>
  </si>
  <si>
    <t>AÑO  TRIBUTARIO  2026</t>
  </si>
  <si>
    <t>a) Propios</t>
  </si>
  <si>
    <t>b) Por participaciones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</si>
</sst>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&quot;$&quot;\-#,##0.00"/>
    <numFmt numFmtId="164" formatCode="#,##0_ ;[Red]\-#,##0\ "/>
    <numFmt numFmtId="165" formatCode="#,##0_ ;\-#,##0\ "/>
    <numFmt numFmtId="166" formatCode="&quot;$&quot;\ #,##0.00;[Red]\-&quot;$&quot;\ #,##0.00"/>
    <numFmt numFmtId="167" formatCode="#,##0.00_ ;[Red]\-#,##0.00\ "/>
    <numFmt numFmtId="168" formatCode="#,##0.000_ ;[Red]\-#,##0.000\ "/>
  </numFmts>
  <fonts count="49">
    <font>
      <sz val="10"/>
      <color rgb="FF000000"/>
      <name val="Times New Roman"/>
      <scheme val="minor"/>
    </font>
    <font>
      <b/>
      <sz val="14"/>
      <color rgb="FF404040"/>
      <name val="Arial"/>
    </font>
    <font>
      <sz val="10"/>
      <name val="Times New Roman"/>
    </font>
    <font>
      <b/>
      <sz val="6"/>
      <color theme="1"/>
      <name val="Arial"/>
    </font>
    <font>
      <sz val="8"/>
      <color theme="1"/>
      <name val="Arial"/>
    </font>
    <font>
      <sz val="8"/>
      <color rgb="FF000000"/>
      <name val="Times New Roman"/>
    </font>
    <font>
      <sz val="8"/>
      <color rgb="FF404040"/>
      <name val="Arial"/>
    </font>
    <font>
      <sz val="9"/>
      <color rgb="FF404040"/>
      <name val="Arial"/>
    </font>
    <font>
      <sz val="10"/>
      <color rgb="FF000000"/>
      <name val="Times New Roman"/>
    </font>
    <font>
      <b/>
      <sz val="6"/>
      <color rgb="FF404040"/>
      <name val="Arial"/>
    </font>
    <font>
      <b/>
      <sz val="8"/>
      <color rgb="FF404040"/>
      <name val="Arial"/>
    </font>
    <font>
      <b/>
      <sz val="8"/>
      <color theme="1"/>
      <name val="Arial"/>
    </font>
    <font>
      <sz val="6"/>
      <color rgb="FF000000"/>
      <name val="Times New Roman"/>
    </font>
    <font>
      <sz val="8"/>
      <color rgb="FF585858"/>
      <name val="Arial"/>
    </font>
    <font>
      <sz val="6"/>
      <color theme="1"/>
      <name val="Arial"/>
    </font>
    <font>
      <sz val="6"/>
      <color rgb="FF585858"/>
      <name val="Arial"/>
    </font>
    <font>
      <u/>
      <sz val="10"/>
      <color theme="10"/>
      <name val="Times New Roman"/>
    </font>
    <font>
      <sz val="8"/>
      <color rgb="FF252525"/>
      <name val="Arial"/>
    </font>
    <font>
      <sz val="7"/>
      <color theme="1"/>
      <name val="Arial"/>
    </font>
    <font>
      <sz val="7"/>
      <color rgb="FF000000"/>
      <name val="Times New Roman"/>
    </font>
    <font>
      <b/>
      <sz val="9"/>
      <color theme="1"/>
      <name val="Arial"/>
    </font>
    <font>
      <sz val="9"/>
      <color theme="1"/>
      <name val="Arial"/>
    </font>
    <font>
      <sz val="9"/>
      <color rgb="FF000000"/>
      <name val="Times New Roman"/>
    </font>
    <font>
      <b/>
      <sz val="6"/>
      <color rgb="FF000000"/>
      <name val="Arial"/>
    </font>
    <font>
      <sz val="11"/>
      <color rgb="FF000000"/>
      <name val="Calibri"/>
    </font>
    <font>
      <sz val="8"/>
      <color rgb="FF333333"/>
      <name val="Verdana"/>
    </font>
    <font>
      <b/>
      <sz val="11"/>
      <color rgb="FF000000"/>
      <name val="Verdana"/>
    </font>
    <font>
      <sz val="8"/>
      <color rgb="FF706F6F"/>
      <name val="Arial"/>
    </font>
    <font>
      <b/>
      <sz val="6"/>
      <color rgb="FFFFFFFF"/>
      <name val="Arial"/>
    </font>
    <font>
      <sz val="8"/>
      <color rgb="FFFFFFFF"/>
      <name val="Arial"/>
    </font>
    <font>
      <b/>
      <sz val="6"/>
      <color theme="0"/>
      <name val="Arial"/>
    </font>
    <font>
      <sz val="8"/>
      <color rgb="FF000000"/>
      <name val="Verdana"/>
    </font>
    <font>
      <sz val="8"/>
      <color rgb="FFFF0000"/>
      <name val="Arial"/>
    </font>
    <font>
      <b/>
      <sz val="6"/>
      <color rgb="FF585858"/>
      <name val="Arial"/>
    </font>
    <font>
      <b/>
      <sz val="8"/>
      <color rgb="FF252525"/>
      <name val="Arial"/>
    </font>
    <font>
      <b/>
      <sz val="8"/>
      <color rgb="FF585858"/>
      <name val="Arial"/>
    </font>
    <font>
      <u/>
      <sz val="8"/>
      <color rgb="FF404040"/>
      <name val="Arial"/>
    </font>
    <font>
      <sz val="8"/>
      <color rgb="FF000000"/>
      <name val="Arial"/>
    </font>
    <font>
      <sz val="6"/>
      <color rgb="FF404040"/>
      <name val="Arial"/>
    </font>
    <font>
      <b/>
      <sz val="8"/>
      <color rgb="FF000000"/>
      <name val="Arial"/>
    </font>
    <font>
      <sz val="7"/>
      <color rgb="FF404040"/>
      <name val="Arial"/>
    </font>
    <font>
      <b/>
      <sz val="9"/>
      <color rgb="FF404040"/>
      <name val="Arial"/>
    </font>
    <font>
      <sz val="9"/>
      <color rgb="FF000000"/>
      <name val="Arial"/>
    </font>
    <font>
      <b/>
      <sz val="9"/>
      <color rgb="FF252525"/>
      <name val="Arial"/>
    </font>
    <font>
      <sz val="9"/>
      <color rgb="FF252525"/>
      <name val="Arial"/>
    </font>
    <font>
      <sz val="9"/>
      <color rgb="FF404040"/>
      <name val="Time new roman"/>
    </font>
    <font>
      <sz val="8"/>
      <color rgb="FF404040"/>
      <name val="Times New Roman"/>
    </font>
    <font>
      <sz val="6"/>
      <color rgb="FF000000"/>
      <name val="Arial"/>
    </font>
    <font>
      <b/>
      <sz val="6"/>
      <color rgb="FF252525"/>
      <name val="Arial"/>
    </font>
  </fonts>
  <fills count="18">
    <fill>
      <patternFill patternType="none"/>
    </fill>
    <fill>
      <patternFill patternType="gray125"/>
    </fill>
    <fill>
      <patternFill patternType="solid">
        <fgColor rgb="FFF1F1F1"/>
        <bgColor rgb="FFF1F1F1"/>
      </patternFill>
    </fill>
    <fill>
      <patternFill patternType="solid">
        <fgColor rgb="FF2E75B5"/>
        <bgColor rgb="FF2E75B5"/>
      </patternFill>
    </fill>
    <fill>
      <patternFill patternType="solid">
        <fgColor rgb="FFEC7C30"/>
        <bgColor rgb="FFEC7C30"/>
      </patternFill>
    </fill>
    <fill>
      <patternFill patternType="solid">
        <fgColor rgb="FFF4AF84"/>
        <bgColor rgb="FFF4AF84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  <fill>
      <patternFill patternType="solid">
        <fgColor rgb="FFE7E6E6"/>
        <bgColor rgb="FFE7E6E6"/>
      </patternFill>
    </fill>
    <fill>
      <patternFill patternType="solid">
        <fgColor rgb="FFFABF8F"/>
        <bgColor rgb="FFFABF8F"/>
      </patternFill>
    </fill>
    <fill>
      <patternFill patternType="solid">
        <fgColor rgb="FFC1DBF2"/>
        <bgColor rgb="FFC1DBF2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1F1F1"/>
      </patternFill>
    </fill>
    <fill>
      <patternFill patternType="solid">
        <fgColor rgb="FFFFFF00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BEBEBE"/>
      </bottom>
      <diagonal/>
    </border>
    <border>
      <left/>
      <right/>
      <top/>
      <bottom style="thin">
        <color rgb="FFBEBEBE"/>
      </bottom>
      <diagonal/>
    </border>
    <border>
      <left/>
      <right style="thin">
        <color rgb="FF808080"/>
      </right>
      <top/>
      <bottom style="thin">
        <color rgb="FFBEBEBE"/>
      </bottom>
      <diagonal/>
    </border>
    <border>
      <left style="thin">
        <color rgb="FF808080"/>
      </left>
      <right/>
      <top style="thin">
        <color rgb="FF808080"/>
      </top>
      <bottom style="thin">
        <color rgb="FFBEBEBE"/>
      </bottom>
      <diagonal/>
    </border>
    <border>
      <left/>
      <right/>
      <top style="thin">
        <color rgb="FF808080"/>
      </top>
      <bottom style="thin">
        <color rgb="FFBEBEBE"/>
      </bottom>
      <diagonal/>
    </border>
    <border>
      <left/>
      <right style="thin">
        <color rgb="FF808080"/>
      </right>
      <top style="thin">
        <color rgb="FF808080"/>
      </top>
      <bottom style="thin">
        <color rgb="FFBEBEBE"/>
      </bottom>
      <diagonal/>
    </border>
    <border>
      <left style="thin">
        <color rgb="FF808080"/>
      </left>
      <right/>
      <top style="thin">
        <color rgb="FFBEBEBE"/>
      </top>
      <bottom style="thin">
        <color rgb="FFBEBEBE"/>
      </bottom>
      <diagonal/>
    </border>
    <border>
      <left/>
      <right/>
      <top style="thin">
        <color rgb="FFBEBEBE"/>
      </top>
      <bottom style="thin">
        <color rgb="FFBEBEBE"/>
      </bottom>
      <diagonal/>
    </border>
    <border>
      <left/>
      <right style="thin">
        <color rgb="FF808080"/>
      </right>
      <top style="thin">
        <color rgb="FFBEBEBE"/>
      </top>
      <bottom style="thin">
        <color rgb="FFBEBEBE"/>
      </bottom>
      <diagonal/>
    </border>
    <border>
      <left style="thin">
        <color rgb="FF808080"/>
      </left>
      <right style="thin">
        <color rgb="FFBEBEBE"/>
      </right>
      <top style="thin">
        <color rgb="FFBEBEBE"/>
      </top>
      <bottom style="thin">
        <color rgb="FFBEBEBE"/>
      </bottom>
      <diagonal/>
    </border>
    <border>
      <left style="thin">
        <color rgb="FFBEBEBE"/>
      </left>
      <right/>
      <top style="thin">
        <color rgb="FFBEBEBE"/>
      </top>
      <bottom style="thin">
        <color rgb="FFBEBEBE"/>
      </bottom>
      <diagonal/>
    </border>
    <border>
      <left/>
      <right style="thin">
        <color rgb="FFBEBEBE"/>
      </right>
      <top style="thin">
        <color rgb="FFBEBEBE"/>
      </top>
      <bottom style="thin">
        <color rgb="FFBEBEBE"/>
      </bottom>
      <diagonal/>
    </border>
    <border>
      <left style="thin">
        <color rgb="FFBEBEBE"/>
      </left>
      <right style="thin">
        <color rgb="FFBEBEBE"/>
      </right>
      <top style="thin">
        <color rgb="FFBEBEBE"/>
      </top>
      <bottom style="thin">
        <color rgb="FFBEBEBE"/>
      </bottom>
      <diagonal/>
    </border>
    <border>
      <left style="thin">
        <color rgb="FFBEBEBE"/>
      </left>
      <right style="thin">
        <color rgb="FF808080"/>
      </right>
      <top style="thin">
        <color rgb="FFBEBEBE"/>
      </top>
      <bottom style="thin">
        <color rgb="FFBEBEBE"/>
      </bottom>
      <diagonal/>
    </border>
    <border>
      <left style="thin">
        <color rgb="FF808080"/>
      </left>
      <right style="thin">
        <color rgb="FFBEBEBE"/>
      </right>
      <top style="thin">
        <color rgb="FFBEBEBE"/>
      </top>
      <bottom/>
      <diagonal/>
    </border>
    <border>
      <left style="thin">
        <color rgb="FF808080"/>
      </left>
      <right style="thin">
        <color rgb="FFBEBEBE"/>
      </right>
      <top/>
      <bottom/>
      <diagonal/>
    </border>
    <border>
      <left style="thin">
        <color rgb="FFBEBEBE"/>
      </left>
      <right style="thin">
        <color rgb="FF808080"/>
      </right>
      <top style="thin">
        <color rgb="FFBEBEBE"/>
      </top>
      <bottom/>
      <diagonal/>
    </border>
    <border>
      <left style="thin">
        <color rgb="FF808080"/>
      </left>
      <right style="thin">
        <color rgb="FFBEBEBE"/>
      </right>
      <top/>
      <bottom style="thin">
        <color rgb="FFBEBEBE"/>
      </bottom>
      <diagonal/>
    </border>
    <border>
      <left style="thin">
        <color rgb="FFBEBEBE"/>
      </left>
      <right style="thin">
        <color rgb="FF808080"/>
      </right>
      <top/>
      <bottom style="thin">
        <color rgb="FFBEBEBE"/>
      </bottom>
      <diagonal/>
    </border>
    <border>
      <left/>
      <right/>
      <top style="thin">
        <color rgb="FFBEBEBE"/>
      </top>
      <bottom style="thin">
        <color rgb="FFBEBEBE"/>
      </bottom>
      <diagonal/>
    </border>
    <border>
      <left style="thin">
        <color rgb="FFBEBEBE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BEBEBE"/>
      </right>
      <top style="thin">
        <color rgb="FFBEBEBE"/>
      </top>
      <bottom style="thin">
        <color rgb="FF808080"/>
      </bottom>
      <diagonal/>
    </border>
    <border>
      <left style="thin">
        <color rgb="FFBEBEBE"/>
      </left>
      <right/>
      <top style="thin">
        <color rgb="FFBEBEBE"/>
      </top>
      <bottom style="thin">
        <color rgb="FF808080"/>
      </bottom>
      <diagonal/>
    </border>
    <border>
      <left/>
      <right/>
      <top style="thin">
        <color rgb="FFBEBEBE"/>
      </top>
      <bottom style="thin">
        <color rgb="FF808080"/>
      </bottom>
      <diagonal/>
    </border>
    <border>
      <left/>
      <right style="thin">
        <color rgb="FFBEBEBE"/>
      </right>
      <top style="thin">
        <color rgb="FFBEBEBE"/>
      </top>
      <bottom style="thin">
        <color rgb="FF808080"/>
      </bottom>
      <diagonal/>
    </border>
    <border>
      <left style="thin">
        <color rgb="FFBEBEBE"/>
      </left>
      <right style="thin">
        <color rgb="FFBEBEBE"/>
      </right>
      <top style="thin">
        <color rgb="FFBEBEBE"/>
      </top>
      <bottom style="thin">
        <color rgb="FF808080"/>
      </bottom>
      <diagonal/>
    </border>
    <border>
      <left style="thin">
        <color rgb="FF808080"/>
      </left>
      <right style="thin">
        <color rgb="FFBEBEBE"/>
      </right>
      <top style="thin">
        <color rgb="FFBEBEBE"/>
      </top>
      <bottom/>
      <diagonal/>
    </border>
    <border>
      <left style="thin">
        <color rgb="FFBEBEBE"/>
      </left>
      <right style="thin">
        <color rgb="FF808080"/>
      </right>
      <top style="thin">
        <color rgb="FFBEBEBE"/>
      </top>
      <bottom style="thin">
        <color rgb="FF808080"/>
      </bottom>
      <diagonal/>
    </border>
    <border>
      <left style="thin">
        <color rgb="FFBEBEBE"/>
      </left>
      <right/>
      <top style="thin">
        <color rgb="FFBEBEBE"/>
      </top>
      <bottom style="thin">
        <color rgb="FFBEBEBE"/>
      </bottom>
      <diagonal/>
    </border>
    <border>
      <left/>
      <right/>
      <top style="thin">
        <color rgb="FFBEBEBE"/>
      </top>
      <bottom style="thin">
        <color rgb="FFBEBEBE"/>
      </bottom>
      <diagonal/>
    </border>
    <border>
      <left/>
      <right style="thin">
        <color rgb="FFBEBEBE"/>
      </right>
      <top style="thin">
        <color rgb="FFBEBEBE"/>
      </top>
      <bottom style="thin">
        <color rgb="FFBEBEBE"/>
      </bottom>
      <diagonal/>
    </border>
    <border>
      <left style="thin">
        <color rgb="FFBEBEBE"/>
      </left>
      <right style="thin">
        <color rgb="FF808080"/>
      </right>
      <top/>
      <bottom/>
      <diagonal/>
    </border>
    <border>
      <left style="thin">
        <color rgb="FFBEBEBE"/>
      </left>
      <right/>
      <top style="thin">
        <color rgb="FFBEBEBE"/>
      </top>
      <bottom/>
      <diagonal/>
    </border>
    <border>
      <left/>
      <right/>
      <top style="thin">
        <color rgb="FFBEBEBE"/>
      </top>
      <bottom/>
      <diagonal/>
    </border>
    <border>
      <left/>
      <right style="thin">
        <color rgb="FFBEBEBE"/>
      </right>
      <top style="thin">
        <color rgb="FFBEBEBE"/>
      </top>
      <bottom/>
      <diagonal/>
    </border>
    <border>
      <left style="thin">
        <color rgb="FFBEBEBE"/>
      </left>
      <right/>
      <top/>
      <bottom/>
      <diagonal/>
    </border>
    <border>
      <left/>
      <right style="thin">
        <color rgb="FFBEBEBE"/>
      </right>
      <top/>
      <bottom/>
      <diagonal/>
    </border>
    <border>
      <left style="thin">
        <color rgb="FF808080"/>
      </left>
      <right style="thin">
        <color rgb="FFBEBEBE"/>
      </right>
      <top/>
      <bottom style="thin">
        <color rgb="FF808080"/>
      </bottom>
      <diagonal/>
    </border>
    <border>
      <left style="thin">
        <color rgb="FFBEBEBE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BEBEBE"/>
      </right>
      <top/>
      <bottom style="thin">
        <color rgb="FF808080"/>
      </bottom>
      <diagonal/>
    </border>
    <border>
      <left style="thin">
        <color rgb="FFBEBEBE"/>
      </left>
      <right/>
      <top style="thin">
        <color rgb="FF808080"/>
      </top>
      <bottom style="thin">
        <color rgb="FFBEBEBE"/>
      </bottom>
      <diagonal/>
    </border>
    <border>
      <left/>
      <right style="thin">
        <color rgb="FFBEBEBE"/>
      </right>
      <top style="thin">
        <color rgb="FF808080"/>
      </top>
      <bottom style="thin">
        <color rgb="FFBEBEBE"/>
      </bottom>
      <diagonal/>
    </border>
    <border>
      <left/>
      <right style="thin">
        <color rgb="FF808080"/>
      </right>
      <top style="thin">
        <color rgb="FFBEBEBE"/>
      </top>
      <bottom/>
      <diagonal/>
    </border>
    <border>
      <left style="thin">
        <color rgb="FF808080"/>
      </left>
      <right/>
      <top style="thin">
        <color rgb="FFBEBEBE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BEBEBE"/>
      </top>
      <bottom style="thin">
        <color rgb="FFBEBEBE"/>
      </bottom>
      <diagonal/>
    </border>
    <border>
      <left style="thin">
        <color rgb="FFBEBEBE"/>
      </left>
      <right/>
      <top/>
      <bottom style="thin">
        <color rgb="FFBEBEBE"/>
      </bottom>
      <diagonal/>
    </border>
    <border>
      <left/>
      <right/>
      <top/>
      <bottom style="thin">
        <color rgb="FFBEBEBE"/>
      </bottom>
      <diagonal/>
    </border>
    <border>
      <left/>
      <right style="thin">
        <color rgb="FFBEBEBE"/>
      </right>
      <top/>
      <bottom style="thin">
        <color rgb="FFBEBEBE"/>
      </bottom>
      <diagonal/>
    </border>
    <border>
      <left style="thin">
        <color rgb="FFBEBEBE"/>
      </left>
      <right style="thin">
        <color rgb="FFBEBEBE"/>
      </right>
      <top style="thin">
        <color rgb="FF808080"/>
      </top>
      <bottom style="thin">
        <color rgb="FFBEBEBE"/>
      </bottom>
      <diagonal/>
    </border>
    <border>
      <left style="thin">
        <color rgb="FFBEBEBE"/>
      </left>
      <right style="thin">
        <color rgb="FF808080"/>
      </right>
      <top style="thin">
        <color rgb="FF808080"/>
      </top>
      <bottom style="thin">
        <color rgb="FFBEBEBE"/>
      </bottom>
      <diagonal/>
    </border>
    <border>
      <left/>
      <right style="thin">
        <color rgb="FFBEBEBE"/>
      </right>
      <top style="thin">
        <color rgb="FF808080"/>
      </top>
      <bottom/>
      <diagonal/>
    </border>
    <border>
      <left style="thin">
        <color rgb="FFBEBEBE"/>
      </left>
      <right/>
      <top style="thin">
        <color rgb="FF808080"/>
      </top>
      <bottom/>
      <diagonal/>
    </border>
    <border>
      <left style="thin">
        <color rgb="FFBEBEBE"/>
      </left>
      <right style="thin">
        <color rgb="FF808080"/>
      </right>
      <top style="thin">
        <color rgb="FF808080"/>
      </top>
      <bottom/>
      <diagonal/>
    </border>
    <border>
      <left/>
      <right style="thin">
        <color rgb="FFBEBEBE"/>
      </right>
      <top/>
      <bottom style="thin">
        <color rgb="FFBEBEBE"/>
      </bottom>
      <diagonal/>
    </border>
    <border>
      <left style="thin">
        <color rgb="FFBEBEBE"/>
      </left>
      <right/>
      <top/>
      <bottom style="thin">
        <color rgb="FFBEBEBE"/>
      </bottom>
      <diagonal/>
    </border>
    <border>
      <left style="thin">
        <color rgb="FF808080"/>
      </left>
      <right/>
      <top style="thin">
        <color rgb="FFBEBEBE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 style="thin">
        <color rgb="FFBEBEBE"/>
      </top>
      <bottom style="thin">
        <color rgb="FF808080"/>
      </bottom>
      <diagonal/>
    </border>
    <border>
      <left style="thin">
        <color rgb="FFBEBEBE"/>
      </left>
      <right/>
      <top style="thin">
        <color rgb="FFBEBEBE"/>
      </top>
      <bottom/>
      <diagonal/>
    </border>
    <border>
      <left/>
      <right/>
      <top style="thin">
        <color rgb="FFBEBEBE"/>
      </top>
      <bottom/>
      <diagonal/>
    </border>
    <border>
      <left/>
      <right/>
      <top style="thin">
        <color rgb="FFBEBEBE"/>
      </top>
      <bottom/>
      <diagonal/>
    </border>
    <border>
      <left/>
      <right/>
      <top/>
      <bottom/>
      <diagonal/>
    </border>
    <border>
      <left style="thin">
        <color rgb="FF808080"/>
      </left>
      <right/>
      <top style="thin">
        <color rgb="FFBEBEBE"/>
      </top>
      <bottom style="thin">
        <color rgb="FFBEBEBE"/>
      </bottom>
      <diagonal/>
    </border>
    <border>
      <left/>
      <right/>
      <top style="thin">
        <color rgb="FFBEBEBE"/>
      </top>
      <bottom style="thin">
        <color rgb="FFBEBEBE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F3F3F3"/>
      </left>
      <right/>
      <top style="medium">
        <color rgb="FFC1DBF2"/>
      </top>
      <bottom style="medium">
        <color rgb="FFF3F3F3"/>
      </bottom>
      <diagonal/>
    </border>
    <border>
      <left/>
      <right style="medium">
        <color rgb="FFF3F3F3"/>
      </right>
      <top style="medium">
        <color rgb="FFC1DBF2"/>
      </top>
      <bottom style="medium">
        <color rgb="FFF3F3F3"/>
      </bottom>
      <diagonal/>
    </border>
    <border>
      <left style="medium">
        <color rgb="FFF3F3F3"/>
      </left>
      <right style="medium">
        <color rgb="FFF3F3F3"/>
      </right>
      <top style="medium">
        <color rgb="FFC1DBF2"/>
      </top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CDCDCD"/>
      </bottom>
      <diagonal/>
    </border>
  </borders>
  <cellStyleXfs count="1">
    <xf numFmtId="0" fontId="0" fillId="0" borderId="0"/>
  </cellStyleXfs>
  <cellXfs count="341">
    <xf numFmtId="0" fontId="0" fillId="0" borderId="0" xfId="0" applyAlignment="1">
      <alignment horizontal="left" vertical="top"/>
    </xf>
    <xf numFmtId="1" fontId="6" fillId="5" borderId="21" xfId="0" applyNumberFormat="1" applyFont="1" applyFill="1" applyBorder="1" applyAlignment="1">
      <alignment horizontal="center" vertical="top" shrinkToFit="1"/>
    </xf>
    <xf numFmtId="1" fontId="6" fillId="2" borderId="24" xfId="0" applyNumberFormat="1" applyFont="1" applyFill="1" applyBorder="1" applyAlignment="1">
      <alignment horizontal="center" vertical="top" shrinkToFit="1"/>
    </xf>
    <xf numFmtId="1" fontId="6" fillId="2" borderId="24" xfId="0" applyNumberFormat="1" applyFont="1" applyFill="1" applyBorder="1" applyAlignment="1">
      <alignment horizontal="left" vertical="top" shrinkToFit="1"/>
    </xf>
    <xf numFmtId="0" fontId="4" fillId="2" borderId="25" xfId="0" applyFont="1" applyFill="1" applyBorder="1" applyAlignment="1">
      <alignment horizontal="center" vertical="top" wrapText="1"/>
    </xf>
    <xf numFmtId="1" fontId="6" fillId="7" borderId="24" xfId="0" applyNumberFormat="1" applyFont="1" applyFill="1" applyBorder="1" applyAlignment="1">
      <alignment horizontal="left" vertical="top" shrinkToFit="1"/>
    </xf>
    <xf numFmtId="1" fontId="6" fillId="7" borderId="24" xfId="0" applyNumberFormat="1" applyFont="1" applyFill="1" applyBorder="1" applyAlignment="1">
      <alignment horizontal="center" vertical="top" shrinkToFit="1"/>
    </xf>
    <xf numFmtId="1" fontId="7" fillId="2" borderId="24" xfId="0" applyNumberFormat="1" applyFont="1" applyFill="1" applyBorder="1" applyAlignment="1">
      <alignment horizontal="center" vertical="top" shrinkToFit="1"/>
    </xf>
    <xf numFmtId="1" fontId="6" fillId="5" borderId="33" xfId="0" applyNumberFormat="1" applyFont="1" applyFill="1" applyBorder="1" applyAlignment="1">
      <alignment horizontal="center" vertical="top" shrinkToFit="1"/>
    </xf>
    <xf numFmtId="1" fontId="6" fillId="2" borderId="37" xfId="0" applyNumberFormat="1" applyFont="1" applyFill="1" applyBorder="1" applyAlignment="1">
      <alignment horizontal="center" vertical="top" shrinkToFit="1"/>
    </xf>
    <xf numFmtId="0" fontId="8" fillId="0" borderId="0" xfId="0" applyFont="1" applyAlignment="1">
      <alignment horizontal="left" vertical="top"/>
    </xf>
    <xf numFmtId="1" fontId="6" fillId="5" borderId="21" xfId="0" applyNumberFormat="1" applyFont="1" applyFill="1" applyBorder="1" applyAlignment="1">
      <alignment horizontal="center" vertical="center" shrinkToFit="1"/>
    </xf>
    <xf numFmtId="1" fontId="6" fillId="2" borderId="24" xfId="0" applyNumberFormat="1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wrapText="1"/>
    </xf>
    <xf numFmtId="1" fontId="6" fillId="5" borderId="38" xfId="0" applyNumberFormat="1" applyFont="1" applyFill="1" applyBorder="1" applyAlignment="1">
      <alignment horizontal="center" vertical="top" shrinkToFit="1"/>
    </xf>
    <xf numFmtId="0" fontId="4" fillId="2" borderId="39" xfId="0" applyFont="1" applyFill="1" applyBorder="1" applyAlignment="1">
      <alignment horizontal="center" vertical="top" wrapText="1"/>
    </xf>
    <xf numFmtId="164" fontId="8" fillId="0" borderId="0" xfId="0" applyNumberFormat="1" applyFont="1" applyAlignment="1">
      <alignment horizontal="left" vertical="top"/>
    </xf>
    <xf numFmtId="1" fontId="6" fillId="2" borderId="40" xfId="0" applyNumberFormat="1" applyFont="1" applyFill="1" applyBorder="1" applyAlignment="1">
      <alignment horizontal="center" vertical="top" shrinkToFit="1"/>
    </xf>
    <xf numFmtId="1" fontId="6" fillId="2" borderId="41" xfId="0" applyNumberFormat="1" applyFont="1" applyFill="1" applyBorder="1" applyAlignment="1">
      <alignment horizontal="center" vertical="top" shrinkToFit="1"/>
    </xf>
    <xf numFmtId="1" fontId="6" fillId="2" borderId="42" xfId="0" applyNumberFormat="1" applyFont="1" applyFill="1" applyBorder="1" applyAlignment="1">
      <alignment horizontal="center" vertical="top" shrinkToFit="1"/>
    </xf>
    <xf numFmtId="1" fontId="13" fillId="2" borderId="24" xfId="0" applyNumberFormat="1" applyFont="1" applyFill="1" applyBorder="1" applyAlignment="1">
      <alignment horizontal="center" vertical="top" shrinkToFit="1"/>
    </xf>
    <xf numFmtId="0" fontId="14" fillId="2" borderId="24" xfId="0" applyFont="1" applyFill="1" applyBorder="1" applyAlignment="1">
      <alignment horizontal="center" vertical="top" wrapText="1"/>
    </xf>
    <xf numFmtId="1" fontId="15" fillId="2" borderId="21" xfId="0" applyNumberFormat="1" applyFont="1" applyFill="1" applyBorder="1" applyAlignment="1">
      <alignment horizontal="center" vertical="top" shrinkToFit="1"/>
    </xf>
    <xf numFmtId="0" fontId="12" fillId="0" borderId="24" xfId="0" applyFont="1" applyBorder="1" applyAlignment="1">
      <alignment horizontal="left" wrapText="1"/>
    </xf>
    <xf numFmtId="0" fontId="12" fillId="0" borderId="37" xfId="0" applyFont="1" applyBorder="1" applyAlignment="1">
      <alignment horizontal="left" wrapText="1"/>
    </xf>
    <xf numFmtId="0" fontId="5" fillId="2" borderId="24" xfId="0" applyFont="1" applyFill="1" applyBorder="1" applyAlignment="1">
      <alignment horizontal="left" wrapText="1"/>
    </xf>
    <xf numFmtId="0" fontId="4" fillId="2" borderId="24" xfId="0" applyFont="1" applyFill="1" applyBorder="1" applyAlignment="1">
      <alignment horizontal="center" vertical="top" wrapText="1"/>
    </xf>
    <xf numFmtId="0" fontId="5" fillId="2" borderId="40" xfId="0" applyFont="1" applyFill="1" applyBorder="1" applyAlignment="1">
      <alignment horizontal="center" wrapText="1"/>
    </xf>
    <xf numFmtId="0" fontId="5" fillId="2" borderId="41" xfId="0" applyFont="1" applyFill="1" applyBorder="1" applyAlignment="1">
      <alignment horizontal="center" wrapText="1"/>
    </xf>
    <xf numFmtId="0" fontId="5" fillId="2" borderId="42" xfId="0" applyFont="1" applyFill="1" applyBorder="1" applyAlignment="1">
      <alignment horizontal="center" wrapText="1"/>
    </xf>
    <xf numFmtId="0" fontId="3" fillId="4" borderId="62" xfId="0" applyFont="1" applyFill="1" applyBorder="1" applyAlignment="1">
      <alignment horizontal="left" vertical="top" wrapText="1"/>
    </xf>
    <xf numFmtId="0" fontId="4" fillId="2" borderId="67" xfId="0" applyFont="1" applyFill="1" applyBorder="1" applyAlignment="1">
      <alignment horizontal="center" vertical="top" wrapText="1"/>
    </xf>
    <xf numFmtId="0" fontId="5" fillId="2" borderId="41" xfId="0" applyFont="1" applyFill="1" applyBorder="1" applyAlignment="1">
      <alignment horizontal="left" vertical="top" wrapText="1"/>
    </xf>
    <xf numFmtId="0" fontId="5" fillId="2" borderId="42" xfId="0" applyFont="1" applyFill="1" applyBorder="1" applyAlignment="1">
      <alignment horizontal="left" vertical="top" wrapText="1"/>
    </xf>
    <xf numFmtId="0" fontId="4" fillId="2" borderId="41" xfId="0" applyFont="1" applyFill="1" applyBorder="1" applyAlignment="1">
      <alignment horizontal="left" vertical="top" wrapText="1"/>
    </xf>
    <xf numFmtId="0" fontId="4" fillId="2" borderId="42" xfId="0" applyFont="1" applyFill="1" applyBorder="1" applyAlignment="1">
      <alignment horizontal="left" vertical="top" wrapText="1"/>
    </xf>
    <xf numFmtId="0" fontId="5" fillId="0" borderId="25" xfId="0" applyFont="1" applyBorder="1" applyAlignment="1">
      <alignment horizontal="left" wrapText="1"/>
    </xf>
    <xf numFmtId="0" fontId="5" fillId="0" borderId="39" xfId="0" applyFont="1" applyBorder="1" applyAlignment="1">
      <alignment horizontal="left" wrapText="1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5" fillId="2" borderId="67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center" vertical="top"/>
    </xf>
    <xf numFmtId="0" fontId="4" fillId="2" borderId="39" xfId="0" applyFont="1" applyFill="1" applyBorder="1" applyAlignment="1">
      <alignment horizontal="center" vertical="top"/>
    </xf>
    <xf numFmtId="1" fontId="6" fillId="2" borderId="66" xfId="0" applyNumberFormat="1" applyFont="1" applyFill="1" applyBorder="1" applyAlignment="1">
      <alignment horizontal="center" vertical="top" shrinkToFit="1"/>
    </xf>
    <xf numFmtId="0" fontId="6" fillId="2" borderId="25" xfId="0" applyFont="1" applyFill="1" applyBorder="1" applyAlignment="1">
      <alignment horizontal="center" vertical="top" wrapText="1"/>
    </xf>
    <xf numFmtId="0" fontId="4" fillId="2" borderId="67" xfId="0" applyFont="1" applyFill="1" applyBorder="1" applyAlignment="1">
      <alignment horizontal="left" vertical="top" wrapText="1"/>
    </xf>
    <xf numFmtId="0" fontId="4" fillId="2" borderId="25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4" fillId="2" borderId="39" xfId="0" applyFont="1" applyFill="1" applyBorder="1" applyAlignment="1">
      <alignment horizontal="left" vertical="top" wrapText="1"/>
    </xf>
    <xf numFmtId="0" fontId="4" fillId="2" borderId="25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164" fontId="8" fillId="6" borderId="79" xfId="0" applyNumberFormat="1" applyFont="1" applyFill="1" applyBorder="1" applyAlignment="1">
      <alignment horizontal="left" vertical="top"/>
    </xf>
    <xf numFmtId="1" fontId="6" fillId="2" borderId="37" xfId="0" applyNumberFormat="1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left" wrapText="1"/>
    </xf>
    <xf numFmtId="0" fontId="5" fillId="2" borderId="67" xfId="0" applyFont="1" applyFill="1" applyBorder="1" applyAlignment="1">
      <alignment horizontal="left" wrapText="1"/>
    </xf>
    <xf numFmtId="0" fontId="5" fillId="2" borderId="80" xfId="0" applyFont="1" applyFill="1" applyBorder="1" applyAlignment="1">
      <alignment horizontal="left" vertical="top"/>
    </xf>
    <xf numFmtId="0" fontId="5" fillId="2" borderId="41" xfId="0" applyFont="1" applyFill="1" applyBorder="1" applyAlignment="1">
      <alignment horizontal="left" vertical="top"/>
    </xf>
    <xf numFmtId="0" fontId="5" fillId="2" borderId="42" xfId="0" applyFont="1" applyFill="1" applyBorder="1" applyAlignment="1">
      <alignment horizontal="left" vertical="top"/>
    </xf>
    <xf numFmtId="0" fontId="6" fillId="2" borderId="25" xfId="0" quotePrefix="1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left" vertical="center" wrapText="1"/>
    </xf>
    <xf numFmtId="0" fontId="12" fillId="2" borderId="82" xfId="0" applyFont="1" applyFill="1" applyBorder="1" applyAlignment="1">
      <alignment horizontal="left" vertical="center" wrapText="1"/>
    </xf>
    <xf numFmtId="0" fontId="3" fillId="2" borderId="82" xfId="0" applyFont="1" applyFill="1" applyBorder="1" applyAlignment="1">
      <alignment horizontal="left" vertical="top" wrapText="1"/>
    </xf>
    <xf numFmtId="1" fontId="23" fillId="2" borderId="82" xfId="0" applyNumberFormat="1" applyFont="1" applyFill="1" applyBorder="1" applyAlignment="1">
      <alignment horizontal="center" vertical="top" shrinkToFit="1"/>
    </xf>
    <xf numFmtId="0" fontId="12" fillId="2" borderId="82" xfId="0" applyFont="1" applyFill="1" applyBorder="1" applyAlignment="1">
      <alignment horizontal="left" wrapText="1"/>
    </xf>
    <xf numFmtId="1" fontId="23" fillId="2" borderId="82" xfId="0" applyNumberFormat="1" applyFont="1" applyFill="1" applyBorder="1" applyAlignment="1">
      <alignment horizontal="left" vertical="top" shrinkToFit="1"/>
    </xf>
    <xf numFmtId="0" fontId="12" fillId="0" borderId="82" xfId="0" applyFont="1" applyBorder="1" applyAlignment="1">
      <alignment horizontal="left" vertical="top" wrapText="1"/>
    </xf>
    <xf numFmtId="0" fontId="24" fillId="0" borderId="0" xfId="0" applyFont="1" applyAlignment="1">
      <alignment horizontal="left"/>
    </xf>
    <xf numFmtId="0" fontId="25" fillId="0" borderId="86" xfId="0" applyFont="1" applyBorder="1" applyAlignment="1">
      <alignment horizontal="left" vertical="center"/>
    </xf>
    <xf numFmtId="165" fontId="24" fillId="6" borderId="79" xfId="0" applyNumberFormat="1" applyFont="1" applyFill="1" applyBorder="1" applyAlignment="1">
      <alignment horizontal="left"/>
    </xf>
    <xf numFmtId="0" fontId="26" fillId="12" borderId="90" xfId="0" applyFont="1" applyFill="1" applyBorder="1" applyAlignment="1">
      <alignment horizontal="center" vertical="center" wrapText="1"/>
    </xf>
    <xf numFmtId="0" fontId="27" fillId="13" borderId="92" xfId="0" applyFont="1" applyFill="1" applyBorder="1" applyAlignment="1">
      <alignment horizontal="right" vertical="top"/>
    </xf>
    <xf numFmtId="166" fontId="27" fillId="13" borderId="92" xfId="0" applyNumberFormat="1" applyFont="1" applyFill="1" applyBorder="1" applyAlignment="1">
      <alignment horizontal="left" vertical="top"/>
    </xf>
    <xf numFmtId="0" fontId="27" fillId="13" borderId="92" xfId="0" applyFont="1" applyFill="1" applyBorder="1" applyAlignment="1">
      <alignment horizontal="left" vertical="top" wrapText="1"/>
    </xf>
    <xf numFmtId="167" fontId="27" fillId="13" borderId="92" xfId="0" applyNumberFormat="1" applyFont="1" applyFill="1" applyBorder="1" applyAlignment="1">
      <alignment horizontal="right" vertical="top"/>
    </xf>
    <xf numFmtId="167" fontId="27" fillId="13" borderId="92" xfId="0" applyNumberFormat="1" applyFont="1" applyFill="1" applyBorder="1" applyAlignment="1">
      <alignment horizontal="left" vertical="top"/>
    </xf>
    <xf numFmtId="167" fontId="27" fillId="13" borderId="92" xfId="0" applyNumberFormat="1" applyFont="1" applyFill="1" applyBorder="1" applyAlignment="1">
      <alignment horizontal="left" vertical="top" wrapText="1"/>
    </xf>
    <xf numFmtId="168" fontId="27" fillId="13" borderId="92" xfId="0" applyNumberFormat="1" applyFont="1" applyFill="1" applyBorder="1" applyAlignment="1">
      <alignment horizontal="left" vertical="top" wrapText="1"/>
    </xf>
    <xf numFmtId="8" fontId="24" fillId="0" borderId="0" xfId="0" applyNumberFormat="1" applyFont="1" applyAlignment="1">
      <alignment horizontal="left"/>
    </xf>
    <xf numFmtId="0" fontId="27" fillId="13" borderId="93" xfId="0" applyFont="1" applyFill="1" applyBorder="1" applyAlignment="1">
      <alignment horizontal="left" vertical="top" wrapText="1"/>
    </xf>
    <xf numFmtId="168" fontId="27" fillId="13" borderId="93" xfId="0" applyNumberFormat="1" applyFont="1" applyFill="1" applyBorder="1" applyAlignment="1">
      <alignment horizontal="left" vertical="top" wrapText="1"/>
    </xf>
    <xf numFmtId="167" fontId="27" fillId="13" borderId="93" xfId="0" applyNumberFormat="1" applyFont="1" applyFill="1" applyBorder="1" applyAlignment="1">
      <alignment horizontal="left" vertical="top"/>
    </xf>
    <xf numFmtId="0" fontId="27" fillId="13" borderId="93" xfId="0" applyFont="1" applyFill="1" applyBorder="1" applyAlignment="1">
      <alignment horizontal="left" vertical="top"/>
    </xf>
    <xf numFmtId="164" fontId="8" fillId="0" borderId="0" xfId="0" applyNumberFormat="1" applyFont="1" applyAlignment="1">
      <alignment vertical="top"/>
    </xf>
    <xf numFmtId="10" fontId="8" fillId="0" borderId="0" xfId="0" applyNumberFormat="1" applyFont="1" applyAlignment="1">
      <alignment vertical="top"/>
    </xf>
    <xf numFmtId="1" fontId="6" fillId="16" borderId="24" xfId="0" applyNumberFormat="1" applyFont="1" applyFill="1" applyBorder="1" applyAlignment="1">
      <alignment horizontal="center" vertical="top" shrinkToFit="1"/>
    </xf>
    <xf numFmtId="0" fontId="4" fillId="2" borderId="53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54" xfId="0" applyFont="1" applyBorder="1" applyAlignment="1">
      <alignment horizontal="left" vertical="top"/>
    </xf>
    <xf numFmtId="164" fontId="5" fillId="0" borderId="22" xfId="0" applyNumberFormat="1" applyFont="1" applyBorder="1" applyAlignment="1">
      <alignment wrapText="1"/>
    </xf>
    <xf numFmtId="0" fontId="2" fillId="0" borderId="19" xfId="0" applyFont="1" applyBorder="1" applyAlignment="1">
      <alignment vertical="top"/>
    </xf>
    <xf numFmtId="0" fontId="4" fillId="2" borderId="76" xfId="0" applyFont="1" applyFill="1" applyBorder="1" applyAlignment="1">
      <alignment horizontal="center" vertical="center"/>
    </xf>
    <xf numFmtId="0" fontId="2" fillId="0" borderId="77" xfId="0" applyFont="1" applyBorder="1" applyAlignment="1">
      <alignment horizontal="left" vertical="top"/>
    </xf>
    <xf numFmtId="0" fontId="2" fillId="0" borderId="78" xfId="0" applyFont="1" applyBorder="1" applyAlignment="1">
      <alignment horizontal="left" vertical="top"/>
    </xf>
    <xf numFmtId="0" fontId="5" fillId="0" borderId="34" xfId="0" applyFont="1" applyBorder="1" applyAlignment="1">
      <alignment vertical="center"/>
    </xf>
    <xf numFmtId="0" fontId="2" fillId="0" borderId="36" xfId="0" applyFont="1" applyBorder="1" applyAlignment="1">
      <alignment vertical="top"/>
    </xf>
    <xf numFmtId="0" fontId="4" fillId="2" borderId="22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12" fillId="2" borderId="7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/>
    </xf>
    <xf numFmtId="0" fontId="2" fillId="0" borderId="6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48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71" xfId="0" applyFont="1" applyBorder="1" applyAlignment="1">
      <alignment horizontal="left" vertical="top"/>
    </xf>
    <xf numFmtId="0" fontId="4" fillId="2" borderId="22" xfId="0" applyFont="1" applyFill="1" applyBorder="1" applyAlignment="1">
      <alignment horizontal="center" vertical="top" wrapText="1"/>
    </xf>
    <xf numFmtId="0" fontId="4" fillId="2" borderId="44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left" vertical="top"/>
    </xf>
    <xf numFmtId="0" fontId="2" fillId="0" borderId="46" xfId="0" applyFont="1" applyBorder="1" applyAlignment="1">
      <alignment horizontal="left" vertical="top"/>
    </xf>
    <xf numFmtId="0" fontId="2" fillId="0" borderId="72" xfId="0" applyFont="1" applyBorder="1" applyAlignment="1">
      <alignment horizontal="left" vertical="top"/>
    </xf>
    <xf numFmtId="0" fontId="4" fillId="2" borderId="22" xfId="0" applyFont="1" applyFill="1" applyBorder="1" applyAlignment="1">
      <alignment horizontal="left" vertical="top" wrapText="1"/>
    </xf>
    <xf numFmtId="164" fontId="5" fillId="6" borderId="22" xfId="0" applyNumberFormat="1" applyFont="1" applyFill="1" applyBorder="1" applyAlignment="1">
      <alignment vertical="center" wrapText="1"/>
    </xf>
    <xf numFmtId="0" fontId="2" fillId="0" borderId="31" xfId="0" applyFont="1" applyBorder="1" applyAlignment="1">
      <alignment vertical="top"/>
    </xf>
    <xf numFmtId="0" fontId="5" fillId="2" borderId="18" xfId="0" applyFont="1" applyFill="1" applyBorder="1" applyAlignment="1">
      <alignment horizontal="left" vertical="top"/>
    </xf>
    <xf numFmtId="0" fontId="4" fillId="2" borderId="56" xfId="0" applyFont="1" applyFill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4" fillId="2" borderId="53" xfId="0" applyFont="1" applyFill="1" applyBorder="1" applyAlignment="1">
      <alignment horizontal="center" vertical="top" wrapText="1"/>
    </xf>
    <xf numFmtId="0" fontId="5" fillId="10" borderId="4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5" fillId="9" borderId="4" xfId="0" applyFont="1" applyFill="1" applyBorder="1" applyAlignment="1">
      <alignment horizontal="left" vertical="top" wrapText="1"/>
    </xf>
    <xf numFmtId="164" fontId="5" fillId="0" borderId="22" xfId="0" applyNumberFormat="1" applyFont="1" applyBorder="1" applyAlignment="1">
      <alignment vertical="center" wrapText="1"/>
    </xf>
    <xf numFmtId="0" fontId="4" fillId="2" borderId="18" xfId="0" applyFont="1" applyFill="1" applyBorder="1" applyAlignment="1">
      <alignment horizontal="left" vertical="top"/>
    </xf>
    <xf numFmtId="0" fontId="5" fillId="2" borderId="18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/>
    </xf>
    <xf numFmtId="0" fontId="5" fillId="2" borderId="63" xfId="0" applyFont="1" applyFill="1" applyBorder="1" applyAlignment="1">
      <alignment horizontal="left" wrapText="1"/>
    </xf>
    <xf numFmtId="0" fontId="2" fillId="0" borderId="64" xfId="0" applyFont="1" applyBorder="1" applyAlignment="1">
      <alignment horizontal="left" vertical="top"/>
    </xf>
    <xf numFmtId="0" fontId="2" fillId="0" borderId="65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wrapText="1"/>
    </xf>
    <xf numFmtId="0" fontId="2" fillId="0" borderId="23" xfId="0" applyFont="1" applyBorder="1" applyAlignment="1">
      <alignment vertical="top"/>
    </xf>
    <xf numFmtId="164" fontId="5" fillId="0" borderId="22" xfId="0" applyNumberFormat="1" applyFont="1" applyBorder="1" applyAlignment="1">
      <alignment horizontal="left" wrapText="1"/>
    </xf>
    <xf numFmtId="0" fontId="3" fillId="4" borderId="18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9" fillId="4" borderId="58" xfId="0" applyFont="1" applyFill="1" applyBorder="1" applyAlignment="1">
      <alignment horizontal="left" vertical="center" wrapText="1"/>
    </xf>
    <xf numFmtId="0" fontId="2" fillId="0" borderId="59" xfId="0" applyFont="1" applyBorder="1" applyAlignment="1">
      <alignment horizontal="left" vertical="top"/>
    </xf>
    <xf numFmtId="0" fontId="2" fillId="0" borderId="60" xfId="0" applyFont="1" applyBorder="1" applyAlignment="1">
      <alignment horizontal="left" vertical="top"/>
    </xf>
    <xf numFmtId="0" fontId="9" fillId="4" borderId="58" xfId="0" applyFont="1" applyFill="1" applyBorder="1" applyAlignment="1">
      <alignment horizontal="center" vertical="center" wrapText="1"/>
    </xf>
    <xf numFmtId="0" fontId="2" fillId="0" borderId="6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center" wrapText="1"/>
    </xf>
    <xf numFmtId="0" fontId="4" fillId="7" borderId="22" xfId="0" applyFont="1" applyFill="1" applyBorder="1" applyAlignment="1">
      <alignment horizontal="left" vertical="top" wrapText="1"/>
    </xf>
    <xf numFmtId="0" fontId="11" fillId="2" borderId="34" xfId="0" applyFont="1" applyFill="1" applyBorder="1" applyAlignment="1">
      <alignment horizontal="left" vertical="top" wrapText="1"/>
    </xf>
    <xf numFmtId="1" fontId="15" fillId="2" borderId="26" xfId="0" applyNumberFormat="1" applyFont="1" applyFill="1" applyBorder="1" applyAlignment="1">
      <alignment horizontal="left" vertical="center" shrinkToFit="1"/>
    </xf>
    <xf numFmtId="0" fontId="2" fillId="0" borderId="27" xfId="0" applyFont="1" applyBorder="1" applyAlignment="1">
      <alignment horizontal="left" vertical="top"/>
    </xf>
    <xf numFmtId="0" fontId="2" fillId="0" borderId="49" xfId="0" applyFont="1" applyBorder="1" applyAlignment="1">
      <alignment horizontal="left" vertical="top"/>
    </xf>
    <xf numFmtId="0" fontId="14" fillId="2" borderId="44" xfId="0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left" vertical="top"/>
    </xf>
    <xf numFmtId="0" fontId="2" fillId="0" borderId="50" xfId="0" applyFont="1" applyBorder="1" applyAlignment="1">
      <alignment horizontal="left" vertical="top"/>
    </xf>
    <xf numFmtId="0" fontId="2" fillId="0" borderId="51" xfId="0" applyFont="1" applyBorder="1" applyAlignment="1">
      <alignment horizontal="left" vertical="top"/>
    </xf>
    <xf numFmtId="0" fontId="2" fillId="0" borderId="52" xfId="0" applyFont="1" applyBorder="1" applyAlignment="1">
      <alignment horizontal="left" vertical="top"/>
    </xf>
    <xf numFmtId="0" fontId="4" fillId="2" borderId="34" xfId="0" applyFont="1" applyFill="1" applyBorder="1" applyAlignment="1">
      <alignment horizontal="left" vertical="top" wrapText="1"/>
    </xf>
    <xf numFmtId="0" fontId="14" fillId="2" borderId="22" xfId="0" applyFont="1" applyFill="1" applyBorder="1" applyAlignment="1">
      <alignment horizontal="center" vertical="top" wrapText="1"/>
    </xf>
    <xf numFmtId="0" fontId="14" fillId="2" borderId="18" xfId="0" applyFont="1" applyFill="1" applyBorder="1" applyAlignment="1">
      <alignment horizontal="center" vertical="top" wrapText="1"/>
    </xf>
    <xf numFmtId="0" fontId="12" fillId="0" borderId="22" xfId="0" applyFont="1" applyBorder="1" applyAlignment="1">
      <alignment horizontal="left" wrapText="1"/>
    </xf>
    <xf numFmtId="0" fontId="12" fillId="2" borderId="22" xfId="0" applyFont="1" applyFill="1" applyBorder="1" applyAlignment="1">
      <alignment horizontal="left" wrapText="1"/>
    </xf>
    <xf numFmtId="0" fontId="6" fillId="2" borderId="22" xfId="0" applyFont="1" applyFill="1" applyBorder="1" applyAlignment="1">
      <alignment horizontal="left" vertical="top" wrapText="1"/>
    </xf>
    <xf numFmtId="1" fontId="6" fillId="2" borderId="22" xfId="0" applyNumberFormat="1" applyFont="1" applyFill="1" applyBorder="1" applyAlignment="1">
      <alignment horizontal="center" vertical="top" shrinkToFit="1"/>
    </xf>
    <xf numFmtId="0" fontId="10" fillId="2" borderId="4" xfId="0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/>
    </xf>
    <xf numFmtId="1" fontId="6" fillId="5" borderId="26" xfId="0" applyNumberFormat="1" applyFont="1" applyFill="1" applyBorder="1" applyAlignment="1">
      <alignment horizontal="center" vertical="center" shrinkToFit="1"/>
    </xf>
    <xf numFmtId="0" fontId="2" fillId="0" borderId="29" xfId="0" applyFont="1" applyBorder="1" applyAlignment="1">
      <alignment horizontal="left" vertical="top"/>
    </xf>
    <xf numFmtId="0" fontId="4" fillId="8" borderId="28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4" fillId="0" borderId="44" xfId="0" applyFont="1" applyBorder="1" applyAlignment="1">
      <alignment horizontal="left" vertical="center" wrapText="1"/>
    </xf>
    <xf numFmtId="0" fontId="2" fillId="0" borderId="55" xfId="0" applyFont="1" applyBorder="1" applyAlignment="1">
      <alignment horizontal="left" vertical="top"/>
    </xf>
    <xf numFmtId="0" fontId="2" fillId="0" borderId="57" xfId="0" applyFont="1" applyBorder="1" applyAlignment="1">
      <alignment horizontal="left" vertical="top"/>
    </xf>
    <xf numFmtId="0" fontId="3" fillId="4" borderId="15" xfId="0" applyFont="1" applyFill="1" applyBorder="1" applyAlignment="1">
      <alignment horizontal="center" vertical="top" wrapText="1"/>
    </xf>
    <xf numFmtId="0" fontId="3" fillId="4" borderId="53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left" vertical="top" wrapText="1"/>
    </xf>
    <xf numFmtId="1" fontId="13" fillId="2" borderId="56" xfId="0" applyNumberFormat="1" applyFont="1" applyFill="1" applyBorder="1" applyAlignment="1">
      <alignment horizontal="center" vertical="top" shrinkToFit="1"/>
    </xf>
    <xf numFmtId="0" fontId="5" fillId="0" borderId="34" xfId="0" applyFont="1" applyBorder="1" applyAlignment="1">
      <alignment horizontal="left" wrapText="1"/>
    </xf>
    <xf numFmtId="0" fontId="11" fillId="2" borderId="18" xfId="0" applyFont="1" applyFill="1" applyBorder="1" applyAlignment="1">
      <alignment horizontal="left" vertical="top" wrapText="1"/>
    </xf>
    <xf numFmtId="0" fontId="4" fillId="0" borderId="44" xfId="0" applyFont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3" xfId="0" applyFont="1" applyFill="1" applyBorder="1" applyAlignment="1">
      <alignment horizontal="center" vertical="top" wrapText="1"/>
    </xf>
    <xf numFmtId="0" fontId="3" fillId="4" borderId="22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>
      <alignment horizontal="center" vertical="top" wrapText="1"/>
    </xf>
    <xf numFmtId="0" fontId="12" fillId="3" borderId="15" xfId="0" applyFont="1" applyFill="1" applyBorder="1" applyAlignment="1">
      <alignment horizontal="left" wrapText="1"/>
    </xf>
    <xf numFmtId="0" fontId="3" fillId="4" borderId="22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0" fontId="9" fillId="4" borderId="15" xfId="0" applyFont="1" applyFill="1" applyBorder="1" applyAlignment="1">
      <alignment horizontal="left" vertical="top" wrapText="1"/>
    </xf>
    <xf numFmtId="0" fontId="6" fillId="2" borderId="34" xfId="0" applyFont="1" applyFill="1" applyBorder="1" applyAlignment="1">
      <alignment horizontal="left" vertical="top" wrapText="1"/>
    </xf>
    <xf numFmtId="164" fontId="5" fillId="8" borderId="22" xfId="0" applyNumberFormat="1" applyFont="1" applyFill="1" applyBorder="1" applyAlignment="1">
      <alignment vertical="center" wrapText="1"/>
    </xf>
    <xf numFmtId="0" fontId="6" fillId="7" borderId="22" xfId="0" applyFont="1" applyFill="1" applyBorder="1" applyAlignment="1">
      <alignment horizontal="left" vertical="top" wrapText="1"/>
    </xf>
    <xf numFmtId="0" fontId="5" fillId="0" borderId="22" xfId="0" applyFont="1" applyBorder="1" applyAlignment="1">
      <alignment wrapText="1"/>
    </xf>
    <xf numFmtId="0" fontId="5" fillId="8" borderId="22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164" fontId="5" fillId="0" borderId="22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top"/>
    </xf>
    <xf numFmtId="0" fontId="4" fillId="14" borderId="22" xfId="0" applyFont="1" applyFill="1" applyBorder="1" applyAlignment="1">
      <alignment horizontal="left" vertical="top" wrapText="1"/>
    </xf>
    <xf numFmtId="0" fontId="2" fillId="15" borderId="19" xfId="0" applyFont="1" applyFill="1" applyBorder="1" applyAlignment="1">
      <alignment horizontal="left" vertical="top"/>
    </xf>
    <xf numFmtId="0" fontId="2" fillId="15" borderId="23" xfId="0" applyFont="1" applyFill="1" applyBorder="1" applyAlignment="1">
      <alignment horizontal="left" vertical="top"/>
    </xf>
    <xf numFmtId="0" fontId="5" fillId="3" borderId="1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15" xfId="0" applyFont="1" applyFill="1" applyBorder="1" applyAlignment="1">
      <alignment horizontal="left" vertical="top" wrapText="1"/>
    </xf>
    <xf numFmtId="0" fontId="4" fillId="8" borderId="43" xfId="0" applyFont="1" applyFill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2" fillId="17" borderId="19" xfId="0" applyFont="1" applyFill="1" applyBorder="1" applyAlignment="1">
      <alignment horizontal="left" vertical="top"/>
    </xf>
    <xf numFmtId="0" fontId="2" fillId="17" borderId="23" xfId="0" applyFont="1" applyFill="1" applyBorder="1" applyAlignment="1">
      <alignment horizontal="left" vertical="top"/>
    </xf>
    <xf numFmtId="0" fontId="4" fillId="8" borderId="28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horizontal="left" vertical="center" wrapText="1"/>
    </xf>
    <xf numFmtId="0" fontId="2" fillId="0" borderId="74" xfId="0" applyFont="1" applyBorder="1" applyAlignment="1">
      <alignment horizontal="left" vertical="top"/>
    </xf>
    <xf numFmtId="0" fontId="12" fillId="10" borderId="4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4" fillId="2" borderId="4" xfId="0" applyFont="1" applyFill="1" applyBorder="1" applyAlignment="1">
      <alignment horizontal="center" vertical="top" wrapText="1"/>
    </xf>
    <xf numFmtId="0" fontId="12" fillId="2" borderId="83" xfId="0" applyFont="1" applyFill="1" applyBorder="1" applyAlignment="1">
      <alignment horizontal="center" vertical="center" textRotation="90" wrapText="1"/>
    </xf>
    <xf numFmtId="0" fontId="2" fillId="0" borderId="84" xfId="0" applyFont="1" applyBorder="1" applyAlignment="1">
      <alignment horizontal="left" vertical="top"/>
    </xf>
    <xf numFmtId="0" fontId="2" fillId="0" borderId="85" xfId="0" applyFont="1" applyBorder="1" applyAlignment="1">
      <alignment horizontal="left" vertical="top"/>
    </xf>
    <xf numFmtId="0" fontId="14" fillId="2" borderId="83" xfId="0" applyFont="1" applyFill="1" applyBorder="1" applyAlignment="1">
      <alignment horizontal="left" textRotation="90" wrapText="1"/>
    </xf>
    <xf numFmtId="1" fontId="23" fillId="2" borderId="83" xfId="0" applyNumberFormat="1" applyFont="1" applyFill="1" applyBorder="1" applyAlignment="1">
      <alignment horizontal="left" vertical="center" shrinkToFit="1"/>
    </xf>
    <xf numFmtId="0" fontId="12" fillId="0" borderId="8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wrapText="1"/>
    </xf>
    <xf numFmtId="0" fontId="12" fillId="0" borderId="7" xfId="0" applyFont="1" applyBorder="1" applyAlignment="1">
      <alignment horizontal="left" vertical="top" wrapText="1"/>
    </xf>
    <xf numFmtId="164" fontId="5" fillId="0" borderId="22" xfId="0" applyNumberFormat="1" applyFont="1" applyBorder="1" applyAlignment="1">
      <alignment horizontal="left" vertical="center" wrapText="1"/>
    </xf>
    <xf numFmtId="0" fontId="9" fillId="4" borderId="18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left" vertical="top" wrapText="1"/>
    </xf>
    <xf numFmtId="1" fontId="23" fillId="2" borderId="4" xfId="0" applyNumberFormat="1" applyFont="1" applyFill="1" applyBorder="1" applyAlignment="1">
      <alignment horizontal="center" vertical="top" shrinkToFit="1"/>
    </xf>
    <xf numFmtId="0" fontId="14" fillId="2" borderId="7" xfId="0" applyFont="1" applyFill="1" applyBorder="1" applyAlignment="1">
      <alignment horizontal="left" vertical="top" wrapText="1"/>
    </xf>
    <xf numFmtId="1" fontId="23" fillId="2" borderId="7" xfId="0" applyNumberFormat="1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top" wrapText="1"/>
    </xf>
    <xf numFmtId="0" fontId="2" fillId="0" borderId="20" xfId="0" applyFont="1" applyBorder="1" applyAlignment="1">
      <alignment vertical="top"/>
    </xf>
    <xf numFmtId="0" fontId="4" fillId="2" borderId="56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1" fillId="2" borderId="56" xfId="0" applyFont="1" applyFill="1" applyBorder="1" applyAlignment="1">
      <alignment horizontal="left" vertical="top" wrapText="1"/>
    </xf>
    <xf numFmtId="164" fontId="12" fillId="0" borderId="53" xfId="0" applyNumberFormat="1" applyFont="1" applyBorder="1" applyAlignment="1">
      <alignment wrapText="1"/>
    </xf>
    <xf numFmtId="0" fontId="2" fillId="0" borderId="16" xfId="0" applyFont="1" applyBorder="1" applyAlignment="1">
      <alignment vertical="top"/>
    </xf>
    <xf numFmtId="0" fontId="2" fillId="0" borderId="54" xfId="0" applyFont="1" applyBorder="1" applyAlignment="1">
      <alignment vertical="top"/>
    </xf>
    <xf numFmtId="0" fontId="12" fillId="0" borderId="53" xfId="0" applyFont="1" applyBorder="1" applyAlignment="1">
      <alignment wrapText="1"/>
    </xf>
    <xf numFmtId="0" fontId="2" fillId="0" borderId="17" xfId="0" applyFont="1" applyBorder="1" applyAlignment="1">
      <alignment vertical="top"/>
    </xf>
    <xf numFmtId="0" fontId="4" fillId="2" borderId="15" xfId="0" applyFont="1" applyFill="1" applyBorder="1" applyAlignment="1">
      <alignment horizontal="left" vertical="top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5" fillId="10" borderId="4" xfId="0" applyFont="1" applyFill="1" applyBorder="1" applyAlignment="1">
      <alignment horizontal="left" vertical="top"/>
    </xf>
    <xf numFmtId="0" fontId="5" fillId="2" borderId="15" xfId="0" applyFont="1" applyFill="1" applyBorder="1" applyAlignment="1">
      <alignment horizontal="left" wrapText="1"/>
    </xf>
    <xf numFmtId="0" fontId="4" fillId="0" borderId="53" xfId="0" applyFont="1" applyBorder="1" applyAlignment="1">
      <alignment horizontal="left" vertical="top" wrapText="1"/>
    </xf>
    <xf numFmtId="0" fontId="14" fillId="2" borderId="7" xfId="0" applyFont="1" applyFill="1" applyBorder="1" applyAlignment="1">
      <alignment horizontal="left" textRotation="90" wrapText="1"/>
    </xf>
    <xf numFmtId="0" fontId="3" fillId="2" borderId="83" xfId="0" applyFont="1" applyFill="1" applyBorder="1" applyAlignment="1">
      <alignment horizontal="left" textRotation="90" wrapText="1"/>
    </xf>
    <xf numFmtId="0" fontId="14" fillId="2" borderId="4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top" wrapText="1"/>
    </xf>
    <xf numFmtId="0" fontId="5" fillId="2" borderId="56" xfId="0" applyFont="1" applyFill="1" applyBorder="1" applyAlignment="1">
      <alignment horizontal="left" vertical="top"/>
    </xf>
    <xf numFmtId="164" fontId="5" fillId="0" borderId="40" xfId="0" applyNumberFormat="1" applyFont="1" applyBorder="1" applyAlignment="1">
      <alignment wrapText="1"/>
    </xf>
    <xf numFmtId="164" fontId="5" fillId="0" borderId="81" xfId="0" applyNumberFormat="1" applyFont="1" applyBorder="1" applyAlignment="1">
      <alignment wrapText="1"/>
    </xf>
    <xf numFmtId="164" fontId="5" fillId="0" borderId="42" xfId="0" applyNumberFormat="1" applyFont="1" applyBorder="1" applyAlignment="1">
      <alignment wrapText="1"/>
    </xf>
    <xf numFmtId="164" fontId="5" fillId="6" borderId="22" xfId="0" applyNumberFormat="1" applyFont="1" applyFill="1" applyBorder="1" applyAlignment="1">
      <alignment wrapText="1"/>
    </xf>
    <xf numFmtId="0" fontId="5" fillId="2" borderId="7" xfId="0" applyFont="1" applyFill="1" applyBorder="1" applyAlignment="1">
      <alignment horizontal="left" vertical="top"/>
    </xf>
    <xf numFmtId="0" fontId="6" fillId="2" borderId="18" xfId="0" applyFont="1" applyFill="1" applyBorder="1" applyAlignment="1">
      <alignment horizontal="left" vertical="top"/>
    </xf>
    <xf numFmtId="0" fontId="22" fillId="2" borderId="18" xfId="0" applyFont="1" applyFill="1" applyBorder="1" applyAlignment="1">
      <alignment horizontal="left" vertical="top"/>
    </xf>
    <xf numFmtId="0" fontId="4" fillId="2" borderId="44" xfId="0" applyFont="1" applyFill="1" applyBorder="1" applyAlignment="1">
      <alignment horizontal="left" vertical="center" wrapText="1"/>
    </xf>
    <xf numFmtId="0" fontId="5" fillId="0" borderId="70" xfId="0" applyFont="1" applyBorder="1" applyAlignment="1">
      <alignment horizontal="left" vertical="top"/>
    </xf>
    <xf numFmtId="0" fontId="20" fillId="2" borderId="18" xfId="0" applyFont="1" applyFill="1" applyBorder="1" applyAlignment="1">
      <alignment horizontal="left" vertical="top" wrapText="1"/>
    </xf>
    <xf numFmtId="0" fontId="14" fillId="2" borderId="22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left" vertical="top" wrapText="1"/>
    </xf>
    <xf numFmtId="0" fontId="22" fillId="10" borderId="4" xfId="0" applyFont="1" applyFill="1" applyBorder="1" applyAlignment="1">
      <alignment horizontal="left" vertical="top" wrapText="1"/>
    </xf>
    <xf numFmtId="0" fontId="22" fillId="9" borderId="4" xfId="0" applyFont="1" applyFill="1" applyBorder="1" applyAlignment="1">
      <alignment horizontal="left" vertical="top" wrapText="1"/>
    </xf>
    <xf numFmtId="0" fontId="4" fillId="2" borderId="69" xfId="0" applyFont="1" applyFill="1" applyBorder="1" applyAlignment="1">
      <alignment horizontal="center" vertical="center" wrapText="1"/>
    </xf>
    <xf numFmtId="0" fontId="5" fillId="0" borderId="70" xfId="0" applyFont="1" applyBorder="1" applyAlignment="1">
      <alignment horizontal="left" vertical="top" wrapText="1"/>
    </xf>
    <xf numFmtId="0" fontId="21" fillId="2" borderId="15" xfId="0" applyFont="1" applyFill="1" applyBorder="1" applyAlignment="1">
      <alignment horizontal="left" vertical="top" wrapText="1"/>
    </xf>
    <xf numFmtId="0" fontId="2" fillId="0" borderId="19" xfId="0" applyFont="1" applyBorder="1"/>
    <xf numFmtId="0" fontId="2" fillId="0" borderId="23" xfId="0" applyFont="1" applyBorder="1"/>
    <xf numFmtId="0" fontId="20" fillId="2" borderId="56" xfId="0" applyFont="1" applyFill="1" applyBorder="1" applyAlignment="1">
      <alignment horizontal="left" vertical="top" wrapText="1"/>
    </xf>
    <xf numFmtId="0" fontId="12" fillId="2" borderId="22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left" vertical="top" wrapText="1"/>
    </xf>
    <xf numFmtId="0" fontId="7" fillId="2" borderId="18" xfId="0" applyFont="1" applyFill="1" applyBorder="1" applyAlignment="1">
      <alignment horizontal="left" vertical="top" wrapText="1"/>
    </xf>
    <xf numFmtId="0" fontId="4" fillId="2" borderId="69" xfId="0" applyFont="1" applyFill="1" applyBorder="1" applyAlignment="1">
      <alignment horizontal="center" vertical="center"/>
    </xf>
    <xf numFmtId="0" fontId="18" fillId="2" borderId="69" xfId="0" applyFont="1" applyFill="1" applyBorder="1" applyAlignment="1">
      <alignment horizontal="center" vertical="center" wrapText="1"/>
    </xf>
    <xf numFmtId="0" fontId="18" fillId="2" borderId="53" xfId="0" applyFont="1" applyFill="1" applyBorder="1" applyAlignment="1">
      <alignment horizontal="center" vertical="top" wrapText="1"/>
    </xf>
    <xf numFmtId="0" fontId="18" fillId="2" borderId="22" xfId="0" applyFont="1" applyFill="1" applyBorder="1" applyAlignment="1">
      <alignment horizontal="center" vertical="top" wrapText="1"/>
    </xf>
    <xf numFmtId="0" fontId="18" fillId="2" borderId="4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top" wrapText="1"/>
    </xf>
    <xf numFmtId="0" fontId="18" fillId="2" borderId="22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left" vertical="top" wrapText="1"/>
    </xf>
    <xf numFmtId="164" fontId="5" fillId="0" borderId="40" xfId="0" applyNumberFormat="1" applyFont="1" applyBorder="1" applyAlignment="1">
      <alignment vertical="center" wrapText="1"/>
    </xf>
    <xf numFmtId="164" fontId="5" fillId="0" borderId="81" xfId="0" applyNumberFormat="1" applyFont="1" applyBorder="1" applyAlignment="1">
      <alignment vertical="center" wrapText="1"/>
    </xf>
    <xf numFmtId="164" fontId="5" fillId="0" borderId="42" xfId="0" applyNumberFormat="1" applyFont="1" applyBorder="1" applyAlignment="1">
      <alignment vertical="center" wrapText="1"/>
    </xf>
    <xf numFmtId="0" fontId="4" fillId="0" borderId="56" xfId="0" applyFont="1" applyBorder="1" applyAlignment="1">
      <alignment horizontal="left" vertical="top" wrapText="1"/>
    </xf>
    <xf numFmtId="0" fontId="2" fillId="0" borderId="75" xfId="0" applyFont="1" applyBorder="1" applyAlignment="1">
      <alignment horizontal="left" vertical="top"/>
    </xf>
    <xf numFmtId="0" fontId="9" fillId="11" borderId="18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/>
    </xf>
    <xf numFmtId="0" fontId="14" fillId="2" borderId="22" xfId="0" applyFont="1" applyFill="1" applyBorder="1" applyAlignment="1">
      <alignment horizontal="left" vertical="top" wrapText="1"/>
    </xf>
    <xf numFmtId="0" fontId="4" fillId="2" borderId="73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12" fillId="0" borderId="22" xfId="0" applyFont="1" applyBorder="1" applyAlignment="1">
      <alignment wrapText="1"/>
    </xf>
    <xf numFmtId="0" fontId="11" fillId="2" borderId="22" xfId="0" applyFont="1" applyFill="1" applyBorder="1" applyAlignment="1">
      <alignment horizontal="left" vertical="top" wrapText="1"/>
    </xf>
    <xf numFmtId="0" fontId="11" fillId="2" borderId="22" xfId="0" applyFont="1" applyFill="1" applyBorder="1" applyAlignment="1">
      <alignment horizontal="center" vertical="top" wrapText="1"/>
    </xf>
    <xf numFmtId="0" fontId="11" fillId="2" borderId="18" xfId="0" applyFont="1" applyFill="1" applyBorder="1" applyAlignment="1">
      <alignment horizontal="center" vertical="top" wrapText="1"/>
    </xf>
    <xf numFmtId="0" fontId="3" fillId="5" borderId="22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69" xfId="0" applyFont="1" applyFill="1" applyBorder="1" applyAlignment="1">
      <alignment horizontal="left" vertical="top" wrapText="1"/>
    </xf>
    <xf numFmtId="0" fontId="3" fillId="5" borderId="69" xfId="0" applyFont="1" applyFill="1" applyBorder="1" applyAlignment="1">
      <alignment horizontal="center" vertical="center" wrapText="1"/>
    </xf>
    <xf numFmtId="0" fontId="3" fillId="5" borderId="53" xfId="0" applyFont="1" applyFill="1" applyBorder="1" applyAlignment="1">
      <alignment horizontal="center" vertical="top" wrapText="1"/>
    </xf>
    <xf numFmtId="0" fontId="5" fillId="5" borderId="70" xfId="0" applyFont="1" applyFill="1" applyBorder="1" applyAlignment="1">
      <alignment horizontal="left" vertical="center" wrapText="1"/>
    </xf>
    <xf numFmtId="0" fontId="5" fillId="10" borderId="4" xfId="0" applyFont="1" applyFill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9" fillId="5" borderId="18" xfId="0" applyFont="1" applyFill="1" applyBorder="1" applyAlignment="1">
      <alignment horizontal="center" vertical="top" wrapText="1"/>
    </xf>
    <xf numFmtId="0" fontId="4" fillId="0" borderId="18" xfId="0" applyFont="1" applyBorder="1" applyAlignment="1">
      <alignment horizontal="left" vertical="top" wrapText="1"/>
    </xf>
    <xf numFmtId="0" fontId="6" fillId="2" borderId="56" xfId="0" applyFont="1" applyFill="1" applyBorder="1" applyAlignment="1">
      <alignment horizontal="left" vertical="top" wrapText="1"/>
    </xf>
    <xf numFmtId="0" fontId="26" fillId="12" borderId="89" xfId="0" applyFont="1" applyFill="1" applyBorder="1" applyAlignment="1">
      <alignment horizontal="center" vertical="center" wrapText="1"/>
    </xf>
    <xf numFmtId="0" fontId="2" fillId="0" borderId="91" xfId="0" applyFont="1" applyBorder="1" applyAlignment="1">
      <alignment horizontal="left" vertical="top"/>
    </xf>
    <xf numFmtId="0" fontId="26" fillId="12" borderId="87" xfId="0" applyFont="1" applyFill="1" applyBorder="1" applyAlignment="1">
      <alignment horizontal="left" vertical="center" wrapText="1"/>
    </xf>
    <xf numFmtId="0" fontId="2" fillId="0" borderId="88" xfId="0" applyFont="1" applyBorder="1" applyAlignment="1">
      <alignment horizontal="left" vertical="top"/>
    </xf>
    <xf numFmtId="0" fontId="4" fillId="16" borderId="56" xfId="0" applyFont="1" applyFill="1" applyBorder="1" applyAlignment="1">
      <alignment horizontal="left" vertical="top" wrapText="1"/>
    </xf>
    <xf numFmtId="0" fontId="2" fillId="17" borderId="35" xfId="0" applyFont="1" applyFill="1" applyBorder="1" applyAlignment="1">
      <alignment horizontal="left" vertical="top"/>
    </xf>
    <xf numFmtId="1" fontId="6" fillId="16" borderId="37" xfId="0" applyNumberFormat="1" applyFont="1" applyFill="1" applyBorder="1" applyAlignment="1">
      <alignment horizontal="center" vertical="top" shrinkToFit="1"/>
    </xf>
    <xf numFmtId="0" fontId="4" fillId="2" borderId="25" xfId="0" quotePrefix="1" applyFont="1" applyFill="1" applyBorder="1" applyAlignment="1">
      <alignment horizontal="center" vertical="top"/>
    </xf>
    <xf numFmtId="1" fontId="7" fillId="2" borderId="66" xfId="0" applyNumberFormat="1" applyFont="1" applyFill="1" applyBorder="1" applyAlignment="1">
      <alignment horizontal="center" vertical="top" shrinkToFit="1"/>
    </xf>
    <xf numFmtId="1" fontId="7" fillId="2" borderId="37" xfId="0" applyNumberFormat="1" applyFont="1" applyFill="1" applyBorder="1" applyAlignment="1">
      <alignment horizontal="center" vertical="top" shrinkToFit="1"/>
    </xf>
    <xf numFmtId="0" fontId="4" fillId="2" borderId="80" xfId="0" applyFont="1" applyFill="1" applyBorder="1" applyAlignment="1">
      <alignment vertical="top" wrapText="1"/>
    </xf>
    <xf numFmtId="0" fontId="4" fillId="2" borderId="81" xfId="0" applyFont="1" applyFill="1" applyBorder="1" applyAlignment="1">
      <alignment vertical="top" wrapText="1"/>
    </xf>
    <xf numFmtId="0" fontId="4" fillId="2" borderId="42" xfId="0" applyFont="1" applyFill="1" applyBorder="1" applyAlignment="1">
      <alignment vertical="top" wrapText="1"/>
    </xf>
    <xf numFmtId="0" fontId="6" fillId="2" borderId="80" xfId="0" applyFont="1" applyFill="1" applyBorder="1" applyAlignment="1">
      <alignment vertical="top" wrapText="1"/>
    </xf>
    <xf numFmtId="0" fontId="6" fillId="2" borderId="81" xfId="0" applyFont="1" applyFill="1" applyBorder="1" applyAlignment="1">
      <alignment vertical="top" wrapText="1"/>
    </xf>
    <xf numFmtId="0" fontId="6" fillId="2" borderId="42" xfId="0" applyFont="1" applyFill="1" applyBorder="1" applyAlignment="1">
      <alignment vertical="top" wrapText="1"/>
    </xf>
    <xf numFmtId="0" fontId="6" fillId="16" borderId="22" xfId="0" applyFont="1" applyFill="1" applyBorder="1" applyAlignment="1">
      <alignment horizontal="left" vertical="top" wrapText="1"/>
    </xf>
    <xf numFmtId="1" fontId="6" fillId="5" borderId="38" xfId="0" applyNumberFormat="1" applyFont="1" applyFill="1" applyBorder="1" applyAlignment="1">
      <alignment horizontal="center" vertical="center" shrinkToFit="1"/>
    </xf>
    <xf numFmtId="1" fontId="6" fillId="5" borderId="27" xfId="0" applyNumberFormat="1" applyFont="1" applyFill="1" applyBorder="1" applyAlignment="1">
      <alignment horizontal="center" vertical="center" shrinkToFit="1"/>
    </xf>
    <xf numFmtId="1" fontId="6" fillId="5" borderId="29" xfId="0" applyNumberFormat="1" applyFont="1" applyFill="1" applyBorder="1" applyAlignment="1">
      <alignment horizontal="center" vertical="center" shrinkToFit="1"/>
    </xf>
    <xf numFmtId="1" fontId="7" fillId="16" borderId="24" xfId="0" applyNumberFormat="1" applyFont="1" applyFill="1" applyBorder="1" applyAlignment="1">
      <alignment horizontal="center" vertical="top" shrinkToFit="1"/>
    </xf>
    <xf numFmtId="0" fontId="2" fillId="0" borderId="19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4" fillId="2" borderId="2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706</xdr:row>
      <xdr:rowOff>0</xdr:rowOff>
    </xdr:from>
    <xdr:ext cx="781050" cy="361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206828</xdr:colOff>
      <xdr:row>0</xdr:row>
      <xdr:rowOff>13335</xdr:rowOff>
    </xdr:from>
    <xdr:ext cx="2962275" cy="323850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8614" y="13335"/>
          <a:ext cx="2962275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34</xdr:col>
      <xdr:colOff>0</xdr:colOff>
      <xdr:row>476</xdr:row>
      <xdr:rowOff>0</xdr:rowOff>
    </xdr:from>
    <xdr:ext cx="85725" cy="161925"/>
    <xdr:pic>
      <xdr:nvPicPr>
        <xdr:cNvPr id="4" name="image6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34</xdr:col>
      <xdr:colOff>0</xdr:colOff>
      <xdr:row>494</xdr:row>
      <xdr:rowOff>0</xdr:rowOff>
    </xdr:from>
    <xdr:ext cx="95250" cy="161925"/>
    <xdr:pic>
      <xdr:nvPicPr>
        <xdr:cNvPr id="5" name="image5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34</xdr:col>
      <xdr:colOff>0</xdr:colOff>
      <xdr:row>589</xdr:row>
      <xdr:rowOff>0</xdr:rowOff>
    </xdr:from>
    <xdr:ext cx="95250" cy="161925"/>
    <xdr:pic>
      <xdr:nvPicPr>
        <xdr:cNvPr id="6" name="image4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34</xdr:col>
      <xdr:colOff>0</xdr:colOff>
      <xdr:row>607</xdr:row>
      <xdr:rowOff>0</xdr:rowOff>
    </xdr:from>
    <xdr:ext cx="95250" cy="161925"/>
    <xdr:pic>
      <xdr:nvPicPr>
        <xdr:cNvPr id="7" name="image3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34</xdr:col>
      <xdr:colOff>0</xdr:colOff>
      <xdr:row>698</xdr:row>
      <xdr:rowOff>0</xdr:rowOff>
    </xdr:from>
    <xdr:ext cx="257175" cy="142875"/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hilesii-my.sharepoint.com/TEMP/Archivos%20temporales%20de%20Internet/Content.Outlook/Q2W04AWC/F22%20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versoCon"/>
      <sheetName val="ReversoCon"/>
      <sheetName val="Registrar "/>
      <sheetName val="AnversoAud"/>
      <sheetName val="ReversoAud"/>
      <sheetName val="Hoja1"/>
      <sheetName val="RUT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 xml:space="preserve"> </v>
          </cell>
        </row>
        <row r="3">
          <cell r="A3">
            <v>2</v>
          </cell>
          <cell r="B3" t="str">
            <v xml:space="preserve"> </v>
          </cell>
        </row>
        <row r="4">
          <cell r="A4">
            <v>5</v>
          </cell>
          <cell r="B4" t="str">
            <v xml:space="preserve"> </v>
          </cell>
        </row>
        <row r="5">
          <cell r="A5">
            <v>6</v>
          </cell>
          <cell r="B5" t="str">
            <v xml:space="preserve"> </v>
          </cell>
        </row>
        <row r="6">
          <cell r="A6">
            <v>9</v>
          </cell>
          <cell r="B6" t="str">
            <v xml:space="preserve"> </v>
          </cell>
        </row>
        <row r="7">
          <cell r="A7">
            <v>8</v>
          </cell>
          <cell r="B7" t="str">
            <v xml:space="preserve"> </v>
          </cell>
        </row>
        <row r="8">
          <cell r="A8">
            <v>7</v>
          </cell>
          <cell r="B8" t="str">
            <v xml:space="preserve"> </v>
          </cell>
        </row>
        <row r="9">
          <cell r="A9">
            <v>3</v>
          </cell>
          <cell r="B9" t="str">
            <v xml:space="preserve"> </v>
          </cell>
        </row>
        <row r="10">
          <cell r="A10">
            <v>0</v>
          </cell>
          <cell r="B10" t="str">
            <v xml:space="preserve"> </v>
          </cell>
        </row>
        <row r="11">
          <cell r="A11">
            <v>0</v>
          </cell>
          <cell r="B11" t="str">
            <v xml:space="preserve"> </v>
          </cell>
        </row>
        <row r="12">
          <cell r="A12">
            <v>0</v>
          </cell>
          <cell r="B12">
            <v>0</v>
          </cell>
        </row>
        <row r="13">
          <cell r="A13">
            <v>0</v>
          </cell>
          <cell r="B13">
            <v>0</v>
          </cell>
        </row>
        <row r="14">
          <cell r="A14">
            <v>0</v>
          </cell>
          <cell r="B14">
            <v>0</v>
          </cell>
        </row>
        <row r="15">
          <cell r="A15">
            <v>0</v>
          </cell>
          <cell r="B15">
            <v>0</v>
          </cell>
        </row>
        <row r="16">
          <cell r="A16">
            <v>0</v>
          </cell>
          <cell r="B16">
            <v>0</v>
          </cell>
        </row>
        <row r="17">
          <cell r="A17">
            <v>0</v>
          </cell>
          <cell r="B17">
            <v>0</v>
          </cell>
        </row>
        <row r="18">
          <cell r="A18">
            <v>0</v>
          </cell>
          <cell r="B18">
            <v>0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0</v>
          </cell>
          <cell r="B30">
            <v>0</v>
          </cell>
        </row>
        <row r="31">
          <cell r="A31">
            <v>0</v>
          </cell>
          <cell r="B31">
            <v>0</v>
          </cell>
        </row>
        <row r="32">
          <cell r="A32">
            <v>0</v>
          </cell>
          <cell r="B32">
            <v>0</v>
          </cell>
        </row>
        <row r="33">
          <cell r="A33">
            <v>0</v>
          </cell>
          <cell r="B33">
            <v>0</v>
          </cell>
        </row>
        <row r="34">
          <cell r="A34">
            <v>0</v>
          </cell>
          <cell r="B34">
            <v>0</v>
          </cell>
        </row>
        <row r="35">
          <cell r="A35">
            <v>0</v>
          </cell>
          <cell r="B35">
            <v>0</v>
          </cell>
        </row>
        <row r="36">
          <cell r="A36">
            <v>0</v>
          </cell>
          <cell r="B36">
            <v>0</v>
          </cell>
        </row>
        <row r="37">
          <cell r="A37">
            <v>0</v>
          </cell>
          <cell r="B37">
            <v>0</v>
          </cell>
        </row>
        <row r="38">
          <cell r="A38">
            <v>0</v>
          </cell>
          <cell r="B38">
            <v>0</v>
          </cell>
        </row>
        <row r="39">
          <cell r="A39">
            <v>0</v>
          </cell>
          <cell r="B39">
            <v>0</v>
          </cell>
        </row>
        <row r="40">
          <cell r="A40">
            <v>0</v>
          </cell>
          <cell r="B40">
            <v>0</v>
          </cell>
        </row>
        <row r="41">
          <cell r="A41">
            <v>0</v>
          </cell>
          <cell r="B41">
            <v>0</v>
          </cell>
        </row>
        <row r="42">
          <cell r="A42">
            <v>0</v>
          </cell>
          <cell r="B42">
            <v>0</v>
          </cell>
        </row>
        <row r="43">
          <cell r="A43">
            <v>0</v>
          </cell>
          <cell r="B43">
            <v>0</v>
          </cell>
        </row>
        <row r="44">
          <cell r="A44">
            <v>0</v>
          </cell>
          <cell r="B44">
            <v>0</v>
          </cell>
        </row>
        <row r="45">
          <cell r="A45">
            <v>0</v>
          </cell>
          <cell r="B45">
            <v>0</v>
          </cell>
        </row>
        <row r="46">
          <cell r="A46">
            <v>0</v>
          </cell>
          <cell r="B46">
            <v>0</v>
          </cell>
        </row>
        <row r="47">
          <cell r="A47">
            <v>0</v>
          </cell>
          <cell r="B47">
            <v>0</v>
          </cell>
        </row>
        <row r="48">
          <cell r="A48">
            <v>0</v>
          </cell>
          <cell r="B48">
            <v>0</v>
          </cell>
        </row>
        <row r="49">
          <cell r="A49">
            <v>0</v>
          </cell>
          <cell r="B49">
            <v>0</v>
          </cell>
        </row>
        <row r="50">
          <cell r="A50">
            <v>0</v>
          </cell>
          <cell r="B50">
            <v>0</v>
          </cell>
        </row>
        <row r="51">
          <cell r="A51">
            <v>0</v>
          </cell>
          <cell r="B51">
            <v>0</v>
          </cell>
        </row>
        <row r="52">
          <cell r="A52">
            <v>0</v>
          </cell>
          <cell r="B52">
            <v>0</v>
          </cell>
        </row>
        <row r="53">
          <cell r="A53">
            <v>0</v>
          </cell>
          <cell r="B53">
            <v>0</v>
          </cell>
        </row>
        <row r="54">
          <cell r="A54">
            <v>0</v>
          </cell>
          <cell r="B54">
            <v>0</v>
          </cell>
        </row>
        <row r="55">
          <cell r="A55">
            <v>0</v>
          </cell>
          <cell r="B55">
            <v>0</v>
          </cell>
        </row>
        <row r="56">
          <cell r="A56">
            <v>0</v>
          </cell>
          <cell r="B56">
            <v>0</v>
          </cell>
        </row>
        <row r="57">
          <cell r="A57">
            <v>0</v>
          </cell>
          <cell r="B57">
            <v>0</v>
          </cell>
        </row>
        <row r="58">
          <cell r="A58">
            <v>0</v>
          </cell>
          <cell r="B58">
            <v>0</v>
          </cell>
        </row>
        <row r="59">
          <cell r="A59">
            <v>0</v>
          </cell>
          <cell r="B59">
            <v>0</v>
          </cell>
        </row>
        <row r="60">
          <cell r="A60">
            <v>0</v>
          </cell>
          <cell r="B60">
            <v>0</v>
          </cell>
        </row>
        <row r="61">
          <cell r="A61">
            <v>0</v>
          </cell>
          <cell r="B61">
            <v>0</v>
          </cell>
        </row>
        <row r="62">
          <cell r="A62">
            <v>0</v>
          </cell>
          <cell r="B62">
            <v>0</v>
          </cell>
        </row>
        <row r="63">
          <cell r="A63">
            <v>0</v>
          </cell>
          <cell r="B63">
            <v>0</v>
          </cell>
        </row>
        <row r="64">
          <cell r="A64">
            <v>0</v>
          </cell>
          <cell r="B64">
            <v>0</v>
          </cell>
        </row>
        <row r="65">
          <cell r="A65">
            <v>0</v>
          </cell>
          <cell r="B65">
            <v>0</v>
          </cell>
        </row>
        <row r="66">
          <cell r="A66">
            <v>0</v>
          </cell>
          <cell r="B66">
            <v>0</v>
          </cell>
        </row>
        <row r="67">
          <cell r="A67">
            <v>0</v>
          </cell>
          <cell r="B67">
            <v>0</v>
          </cell>
        </row>
        <row r="68">
          <cell r="A68">
            <v>0</v>
          </cell>
          <cell r="B68">
            <v>0</v>
          </cell>
        </row>
        <row r="69">
          <cell r="A69">
            <v>0</v>
          </cell>
          <cell r="B69">
            <v>0</v>
          </cell>
        </row>
        <row r="70">
          <cell r="A70">
            <v>0</v>
          </cell>
          <cell r="B70">
            <v>0</v>
          </cell>
        </row>
        <row r="71">
          <cell r="A71">
            <v>0</v>
          </cell>
          <cell r="B71">
            <v>0</v>
          </cell>
        </row>
        <row r="72">
          <cell r="A72">
            <v>0</v>
          </cell>
          <cell r="B72">
            <v>0</v>
          </cell>
        </row>
        <row r="73">
          <cell r="A73">
            <v>0</v>
          </cell>
          <cell r="B73">
            <v>0</v>
          </cell>
        </row>
        <row r="74">
          <cell r="A74">
            <v>0</v>
          </cell>
          <cell r="B74">
            <v>0</v>
          </cell>
        </row>
        <row r="75">
          <cell r="A75">
            <v>0</v>
          </cell>
          <cell r="B75">
            <v>0</v>
          </cell>
        </row>
        <row r="76">
          <cell r="A76">
            <v>0</v>
          </cell>
          <cell r="B76">
            <v>0</v>
          </cell>
        </row>
        <row r="77">
          <cell r="A77">
            <v>0</v>
          </cell>
          <cell r="B77">
            <v>0</v>
          </cell>
        </row>
        <row r="78">
          <cell r="A78">
            <v>0</v>
          </cell>
          <cell r="B78">
            <v>0</v>
          </cell>
        </row>
        <row r="79">
          <cell r="A79">
            <v>0</v>
          </cell>
          <cell r="B79">
            <v>0</v>
          </cell>
        </row>
        <row r="80">
          <cell r="A80">
            <v>0</v>
          </cell>
          <cell r="B80">
            <v>0</v>
          </cell>
        </row>
        <row r="81">
          <cell r="A81">
            <v>0</v>
          </cell>
          <cell r="B81">
            <v>0</v>
          </cell>
        </row>
        <row r="82">
          <cell r="A82">
            <v>0</v>
          </cell>
          <cell r="B82">
            <v>0</v>
          </cell>
        </row>
        <row r="83">
          <cell r="A83">
            <v>0</v>
          </cell>
          <cell r="B83">
            <v>0</v>
          </cell>
        </row>
        <row r="84">
          <cell r="A84">
            <v>0</v>
          </cell>
          <cell r="B84">
            <v>0</v>
          </cell>
        </row>
        <row r="85">
          <cell r="A85">
            <v>0</v>
          </cell>
          <cell r="B85">
            <v>0</v>
          </cell>
        </row>
        <row r="86">
          <cell r="A86">
            <v>0</v>
          </cell>
          <cell r="B86">
            <v>0</v>
          </cell>
        </row>
        <row r="87">
          <cell r="A87">
            <v>0</v>
          </cell>
          <cell r="B87">
            <v>0</v>
          </cell>
        </row>
        <row r="88">
          <cell r="A88">
            <v>0</v>
          </cell>
          <cell r="B88">
            <v>0</v>
          </cell>
        </row>
        <row r="89">
          <cell r="A89">
            <v>0</v>
          </cell>
          <cell r="B89">
            <v>0</v>
          </cell>
        </row>
        <row r="90">
          <cell r="A90">
            <v>0</v>
          </cell>
          <cell r="B90">
            <v>0</v>
          </cell>
        </row>
        <row r="91">
          <cell r="A91">
            <v>0</v>
          </cell>
          <cell r="B91">
            <v>0</v>
          </cell>
        </row>
        <row r="92">
          <cell r="A92">
            <v>0</v>
          </cell>
          <cell r="B92">
            <v>0</v>
          </cell>
        </row>
        <row r="93">
          <cell r="A93">
            <v>0</v>
          </cell>
          <cell r="B93">
            <v>0</v>
          </cell>
        </row>
        <row r="94">
          <cell r="A94">
            <v>0</v>
          </cell>
          <cell r="B94">
            <v>0</v>
          </cell>
        </row>
        <row r="95">
          <cell r="A95">
            <v>0</v>
          </cell>
          <cell r="B95">
            <v>0</v>
          </cell>
        </row>
        <row r="96">
          <cell r="A96">
            <v>0</v>
          </cell>
          <cell r="B96">
            <v>0</v>
          </cell>
        </row>
        <row r="97">
          <cell r="A97">
            <v>0</v>
          </cell>
          <cell r="B97">
            <v>0</v>
          </cell>
        </row>
        <row r="98">
          <cell r="A98">
            <v>0</v>
          </cell>
          <cell r="B98">
            <v>0</v>
          </cell>
        </row>
        <row r="99">
          <cell r="A99">
            <v>0</v>
          </cell>
          <cell r="B99">
            <v>0</v>
          </cell>
        </row>
        <row r="100">
          <cell r="A100">
            <v>0</v>
          </cell>
          <cell r="B100">
            <v>0</v>
          </cell>
        </row>
        <row r="101">
          <cell r="A101">
            <v>0</v>
          </cell>
          <cell r="B101">
            <v>0</v>
          </cell>
        </row>
        <row r="102">
          <cell r="A102">
            <v>0</v>
          </cell>
          <cell r="B102">
            <v>0</v>
          </cell>
        </row>
        <row r="103">
          <cell r="A103">
            <v>0</v>
          </cell>
          <cell r="B103">
            <v>0</v>
          </cell>
        </row>
        <row r="104">
          <cell r="A104">
            <v>0</v>
          </cell>
          <cell r="B104">
            <v>0</v>
          </cell>
        </row>
        <row r="105">
          <cell r="A105">
            <v>0</v>
          </cell>
          <cell r="B105">
            <v>0</v>
          </cell>
        </row>
        <row r="106">
          <cell r="A106">
            <v>0</v>
          </cell>
          <cell r="B106">
            <v>0</v>
          </cell>
        </row>
        <row r="107">
          <cell r="A107">
            <v>0</v>
          </cell>
          <cell r="B107">
            <v>0</v>
          </cell>
        </row>
        <row r="108">
          <cell r="A108">
            <v>0</v>
          </cell>
          <cell r="B108">
            <v>0</v>
          </cell>
        </row>
        <row r="109">
          <cell r="A109">
            <v>0</v>
          </cell>
          <cell r="B109">
            <v>0</v>
          </cell>
        </row>
        <row r="110">
          <cell r="A110">
            <v>0</v>
          </cell>
          <cell r="B110">
            <v>0</v>
          </cell>
        </row>
        <row r="111">
          <cell r="A111">
            <v>0</v>
          </cell>
          <cell r="B111">
            <v>0</v>
          </cell>
        </row>
        <row r="112">
          <cell r="A112">
            <v>0</v>
          </cell>
          <cell r="B112">
            <v>0</v>
          </cell>
        </row>
        <row r="113">
          <cell r="A113">
            <v>0</v>
          </cell>
          <cell r="B113">
            <v>0</v>
          </cell>
        </row>
        <row r="114">
          <cell r="A114">
            <v>0</v>
          </cell>
          <cell r="B114">
            <v>0</v>
          </cell>
        </row>
        <row r="115">
          <cell r="A115">
            <v>0</v>
          </cell>
          <cell r="B115">
            <v>0</v>
          </cell>
        </row>
        <row r="116">
          <cell r="A116">
            <v>0</v>
          </cell>
          <cell r="B116">
            <v>0</v>
          </cell>
        </row>
        <row r="117">
          <cell r="A117">
            <v>0</v>
          </cell>
          <cell r="B117">
            <v>0</v>
          </cell>
        </row>
        <row r="118">
          <cell r="A118">
            <v>0</v>
          </cell>
          <cell r="B118">
            <v>0</v>
          </cell>
        </row>
        <row r="119">
          <cell r="A119">
            <v>0</v>
          </cell>
          <cell r="B119">
            <v>0</v>
          </cell>
        </row>
        <row r="120">
          <cell r="A120">
            <v>0</v>
          </cell>
          <cell r="B120">
            <v>0</v>
          </cell>
        </row>
        <row r="121">
          <cell r="A121">
            <v>0</v>
          </cell>
          <cell r="B121">
            <v>0</v>
          </cell>
        </row>
        <row r="122">
          <cell r="A122">
            <v>0</v>
          </cell>
          <cell r="B122">
            <v>0</v>
          </cell>
        </row>
        <row r="123">
          <cell r="A123">
            <v>0</v>
          </cell>
          <cell r="B123">
            <v>0</v>
          </cell>
        </row>
        <row r="124">
          <cell r="A124">
            <v>0</v>
          </cell>
          <cell r="B124">
            <v>0</v>
          </cell>
        </row>
        <row r="125">
          <cell r="A125">
            <v>0</v>
          </cell>
          <cell r="B125">
            <v>0</v>
          </cell>
        </row>
        <row r="126">
          <cell r="A126">
            <v>0</v>
          </cell>
          <cell r="B126">
            <v>0</v>
          </cell>
        </row>
        <row r="127">
          <cell r="A127">
            <v>0</v>
          </cell>
          <cell r="B127">
            <v>0</v>
          </cell>
        </row>
        <row r="128">
          <cell r="A128">
            <v>0</v>
          </cell>
          <cell r="B128">
            <v>0</v>
          </cell>
        </row>
        <row r="129">
          <cell r="A129">
            <v>0</v>
          </cell>
          <cell r="B129">
            <v>0</v>
          </cell>
        </row>
        <row r="130">
          <cell r="A130">
            <v>0</v>
          </cell>
          <cell r="B130">
            <v>0</v>
          </cell>
        </row>
        <row r="131">
          <cell r="A131">
            <v>0</v>
          </cell>
          <cell r="B131">
            <v>0</v>
          </cell>
        </row>
        <row r="132">
          <cell r="A132">
            <v>0</v>
          </cell>
          <cell r="B132">
            <v>0</v>
          </cell>
        </row>
        <row r="133">
          <cell r="A133">
            <v>0</v>
          </cell>
          <cell r="B133">
            <v>0</v>
          </cell>
        </row>
        <row r="134">
          <cell r="A134">
            <v>0</v>
          </cell>
          <cell r="B134">
            <v>0</v>
          </cell>
        </row>
        <row r="135">
          <cell r="A135">
            <v>0</v>
          </cell>
          <cell r="B135">
            <v>0</v>
          </cell>
        </row>
        <row r="136">
          <cell r="A136">
            <v>0</v>
          </cell>
          <cell r="B136">
            <v>0</v>
          </cell>
        </row>
        <row r="137">
          <cell r="A137">
            <v>0</v>
          </cell>
          <cell r="B137">
            <v>0</v>
          </cell>
        </row>
        <row r="138">
          <cell r="A138">
            <v>0</v>
          </cell>
          <cell r="B138">
            <v>0</v>
          </cell>
        </row>
        <row r="139">
          <cell r="A139">
            <v>0</v>
          </cell>
          <cell r="B139">
            <v>0</v>
          </cell>
        </row>
        <row r="140">
          <cell r="A140">
            <v>0</v>
          </cell>
          <cell r="B140">
            <v>0</v>
          </cell>
        </row>
        <row r="141">
          <cell r="A141">
            <v>0</v>
          </cell>
          <cell r="B141">
            <v>0</v>
          </cell>
        </row>
        <row r="142">
          <cell r="A142">
            <v>0</v>
          </cell>
          <cell r="B142">
            <v>0</v>
          </cell>
        </row>
        <row r="143">
          <cell r="A143">
            <v>0</v>
          </cell>
          <cell r="B143">
            <v>0</v>
          </cell>
        </row>
        <row r="144">
          <cell r="A144">
            <v>0</v>
          </cell>
          <cell r="B144">
            <v>0</v>
          </cell>
        </row>
        <row r="145">
          <cell r="A145">
            <v>0</v>
          </cell>
          <cell r="B145">
            <v>0</v>
          </cell>
        </row>
        <row r="146">
          <cell r="A146">
            <v>0</v>
          </cell>
          <cell r="B146">
            <v>0</v>
          </cell>
        </row>
        <row r="147">
          <cell r="A147">
            <v>0</v>
          </cell>
          <cell r="B147">
            <v>0</v>
          </cell>
        </row>
        <row r="148">
          <cell r="A148">
            <v>0</v>
          </cell>
          <cell r="B148">
            <v>0</v>
          </cell>
        </row>
        <row r="149">
          <cell r="A149">
            <v>0</v>
          </cell>
          <cell r="B149">
            <v>0</v>
          </cell>
        </row>
        <row r="150">
          <cell r="A150">
            <v>0</v>
          </cell>
          <cell r="B150">
            <v>0</v>
          </cell>
        </row>
        <row r="151">
          <cell r="A151">
            <v>0</v>
          </cell>
          <cell r="B151">
            <v>0</v>
          </cell>
        </row>
        <row r="152">
          <cell r="A152">
            <v>0</v>
          </cell>
          <cell r="B152">
            <v>0</v>
          </cell>
        </row>
        <row r="153">
          <cell r="A153">
            <v>0</v>
          </cell>
          <cell r="B153">
            <v>0</v>
          </cell>
        </row>
        <row r="154">
          <cell r="A154">
            <v>0</v>
          </cell>
          <cell r="B154">
            <v>0</v>
          </cell>
        </row>
        <row r="155">
          <cell r="A155">
            <v>0</v>
          </cell>
          <cell r="B155">
            <v>0</v>
          </cell>
        </row>
        <row r="156">
          <cell r="A156">
            <v>0</v>
          </cell>
          <cell r="B156">
            <v>0</v>
          </cell>
        </row>
        <row r="157">
          <cell r="A157">
            <v>0</v>
          </cell>
          <cell r="B157">
            <v>0</v>
          </cell>
        </row>
        <row r="158">
          <cell r="A158">
            <v>0</v>
          </cell>
          <cell r="B158">
            <v>0</v>
          </cell>
        </row>
        <row r="159">
          <cell r="A159">
            <v>0</v>
          </cell>
          <cell r="B159">
            <v>0</v>
          </cell>
        </row>
        <row r="160">
          <cell r="A160">
            <v>0</v>
          </cell>
          <cell r="B160">
            <v>0</v>
          </cell>
        </row>
        <row r="161">
          <cell r="A161">
            <v>0</v>
          </cell>
          <cell r="B161">
            <v>0</v>
          </cell>
        </row>
        <row r="162">
          <cell r="A162">
            <v>0</v>
          </cell>
          <cell r="B162">
            <v>0</v>
          </cell>
        </row>
        <row r="163">
          <cell r="A163">
            <v>0</v>
          </cell>
          <cell r="B163">
            <v>0</v>
          </cell>
        </row>
        <row r="164">
          <cell r="A164">
            <v>0</v>
          </cell>
          <cell r="B164">
            <v>0</v>
          </cell>
        </row>
        <row r="165">
          <cell r="A165">
            <v>0</v>
          </cell>
          <cell r="B165">
            <v>0</v>
          </cell>
        </row>
        <row r="166">
          <cell r="A166">
            <v>0</v>
          </cell>
          <cell r="B166">
            <v>0</v>
          </cell>
        </row>
        <row r="167">
          <cell r="A167">
            <v>0</v>
          </cell>
          <cell r="B167">
            <v>0</v>
          </cell>
        </row>
        <row r="168">
          <cell r="A168">
            <v>0</v>
          </cell>
          <cell r="B168">
            <v>0</v>
          </cell>
        </row>
        <row r="169">
          <cell r="A169">
            <v>0</v>
          </cell>
          <cell r="B169">
            <v>0</v>
          </cell>
        </row>
        <row r="170">
          <cell r="A170">
            <v>0</v>
          </cell>
          <cell r="B170">
            <v>0</v>
          </cell>
        </row>
        <row r="171">
          <cell r="A171">
            <v>0</v>
          </cell>
          <cell r="B171">
            <v>0</v>
          </cell>
        </row>
        <row r="172">
          <cell r="A172">
            <v>0</v>
          </cell>
          <cell r="B172">
            <v>0</v>
          </cell>
        </row>
        <row r="173">
          <cell r="A173">
            <v>0</v>
          </cell>
          <cell r="B173">
            <v>0</v>
          </cell>
        </row>
        <row r="174">
          <cell r="A174">
            <v>0</v>
          </cell>
          <cell r="B174">
            <v>0</v>
          </cell>
        </row>
        <row r="175">
          <cell r="A175">
            <v>0</v>
          </cell>
          <cell r="B175">
            <v>0</v>
          </cell>
        </row>
        <row r="176">
          <cell r="A176">
            <v>0</v>
          </cell>
          <cell r="B176">
            <v>0</v>
          </cell>
        </row>
        <row r="177">
          <cell r="A177">
            <v>85</v>
          </cell>
          <cell r="B177">
            <v>0</v>
          </cell>
        </row>
        <row r="178">
          <cell r="A178">
            <v>86</v>
          </cell>
          <cell r="B178">
            <v>0</v>
          </cell>
        </row>
        <row r="179">
          <cell r="A179">
            <v>87</v>
          </cell>
          <cell r="B179">
            <v>0</v>
          </cell>
        </row>
        <row r="180">
          <cell r="A180">
            <v>90</v>
          </cell>
          <cell r="B180">
            <v>0</v>
          </cell>
        </row>
        <row r="181">
          <cell r="A181">
            <v>39</v>
          </cell>
          <cell r="B181">
            <v>0</v>
          </cell>
        </row>
        <row r="182">
          <cell r="A182">
            <v>91</v>
          </cell>
          <cell r="B182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www.sii.cl/valores_y_fechas/correccion_monetaria/correccion2024.ht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714"/>
  <sheetViews>
    <sheetView tabSelected="1" zoomScale="140" zoomScaleNormal="140" workbookViewId="0">
      <selection activeCell="AE524" sqref="AE524:AH524"/>
    </sheetView>
  </sheetViews>
  <sheetFormatPr baseColWidth="10" defaultColWidth="14.44140625" defaultRowHeight="15" customHeight="1"/>
  <cols>
    <col min="1" max="1" width="7" customWidth="1"/>
    <col min="2" max="4" width="13.6640625" customWidth="1"/>
    <col min="5" max="5" width="5.109375" customWidth="1"/>
    <col min="6" max="8" width="5.77734375" customWidth="1"/>
    <col min="9" max="9" width="5.33203125" customWidth="1"/>
    <col min="10" max="10" width="4.77734375" customWidth="1"/>
    <col min="11" max="11" width="2.109375" customWidth="1"/>
    <col min="12" max="12" width="4.77734375" customWidth="1"/>
    <col min="13" max="13" width="5.109375" customWidth="1"/>
    <col min="14" max="15" width="6.109375" customWidth="1"/>
    <col min="16" max="16" width="4.44140625" customWidth="1"/>
    <col min="17" max="17" width="4.109375" customWidth="1"/>
    <col min="18" max="18" width="5.109375" customWidth="1"/>
    <col min="19" max="19" width="5.77734375" customWidth="1"/>
    <col min="20" max="20" width="7.77734375" customWidth="1"/>
    <col min="21" max="21" width="2.109375" customWidth="1"/>
    <col min="22" max="22" width="5.6640625" customWidth="1"/>
    <col min="23" max="23" width="6.44140625" customWidth="1"/>
    <col min="24" max="24" width="5.6640625" customWidth="1"/>
    <col min="25" max="25" width="5.44140625" customWidth="1"/>
    <col min="26" max="26" width="3.33203125" customWidth="1"/>
    <col min="27" max="27" width="4.109375" customWidth="1"/>
    <col min="28" max="28" width="4.6640625" customWidth="1"/>
    <col min="29" max="29" width="5.33203125" customWidth="1"/>
    <col min="30" max="30" width="5.44140625" customWidth="1"/>
    <col min="31" max="31" width="5.77734375" customWidth="1"/>
    <col min="32" max="32" width="4.77734375" customWidth="1"/>
    <col min="33" max="33" width="6.33203125" customWidth="1"/>
    <col min="34" max="34" width="5.6640625" customWidth="1"/>
    <col min="35" max="35" width="3.77734375" customWidth="1"/>
    <col min="36" max="38" width="8.77734375" customWidth="1"/>
  </cols>
  <sheetData>
    <row r="1" spans="1:35" ht="27" customHeight="1">
      <c r="A1" s="205" t="s">
        <v>1258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7"/>
    </row>
    <row r="2" spans="1:35" ht="19.5" customHeight="1">
      <c r="A2" s="208" t="s">
        <v>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4"/>
    </row>
    <row r="3" spans="1:35" ht="19.5" customHeight="1">
      <c r="A3" s="195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96"/>
      <c r="Q3" s="208" t="s">
        <v>2</v>
      </c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4"/>
      <c r="AD3" s="209" t="s">
        <v>3</v>
      </c>
      <c r="AE3" s="101"/>
      <c r="AF3" s="101"/>
      <c r="AG3" s="101"/>
      <c r="AH3" s="101"/>
      <c r="AI3" s="196"/>
    </row>
    <row r="4" spans="1:35" ht="19.5" customHeight="1">
      <c r="A4" s="103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97"/>
      <c r="Q4" s="210" t="s">
        <v>4</v>
      </c>
      <c r="R4" s="123"/>
      <c r="S4" s="123"/>
      <c r="T4" s="123"/>
      <c r="U4" s="123"/>
      <c r="V4" s="123"/>
      <c r="W4" s="124"/>
      <c r="X4" s="210" t="s">
        <v>5</v>
      </c>
      <c r="Y4" s="123"/>
      <c r="Z4" s="123"/>
      <c r="AA4" s="123"/>
      <c r="AB4" s="123"/>
      <c r="AC4" s="124"/>
      <c r="AD4" s="103"/>
      <c r="AE4" s="104"/>
      <c r="AF4" s="104"/>
      <c r="AG4" s="104"/>
      <c r="AH4" s="104"/>
      <c r="AI4" s="197"/>
    </row>
    <row r="5" spans="1:35" ht="19.5" customHeight="1">
      <c r="A5" s="106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98"/>
      <c r="Q5" s="204" t="s">
        <v>6</v>
      </c>
      <c r="R5" s="88"/>
      <c r="S5" s="164"/>
      <c r="T5" s="211" t="s">
        <v>7</v>
      </c>
      <c r="U5" s="88"/>
      <c r="V5" s="88"/>
      <c r="W5" s="164"/>
      <c r="X5" s="204" t="s">
        <v>8</v>
      </c>
      <c r="Y5" s="88"/>
      <c r="Z5" s="164"/>
      <c r="AA5" s="204" t="s">
        <v>9</v>
      </c>
      <c r="AB5" s="88"/>
      <c r="AC5" s="164"/>
      <c r="AD5" s="106"/>
      <c r="AE5" s="107"/>
      <c r="AF5" s="107"/>
      <c r="AG5" s="107"/>
      <c r="AH5" s="107"/>
      <c r="AI5" s="198"/>
    </row>
    <row r="6" spans="1:35" ht="17.25" customHeight="1">
      <c r="A6" s="137" t="s">
        <v>10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138"/>
    </row>
    <row r="7" spans="1:35" ht="12.75" customHeight="1">
      <c r="A7" s="334">
        <v>1</v>
      </c>
      <c r="B7" s="114" t="s">
        <v>11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9"/>
      <c r="Q7" s="2">
        <v>1592</v>
      </c>
      <c r="R7" s="126">
        <f>R8+R9</f>
        <v>0</v>
      </c>
      <c r="S7" s="91"/>
      <c r="T7" s="2">
        <v>1024</v>
      </c>
      <c r="U7" s="126">
        <v>0</v>
      </c>
      <c r="V7" s="91"/>
      <c r="W7" s="91"/>
      <c r="X7" s="2">
        <v>1593</v>
      </c>
      <c r="Y7" s="126">
        <f>Y8+Y9</f>
        <v>0</v>
      </c>
      <c r="Z7" s="91"/>
      <c r="AA7" s="2">
        <v>1025</v>
      </c>
      <c r="AB7" s="126">
        <f>AB8+AB9</f>
        <v>0</v>
      </c>
      <c r="AC7" s="91"/>
      <c r="AD7" s="2">
        <v>104</v>
      </c>
      <c r="AE7" s="126">
        <v>0</v>
      </c>
      <c r="AF7" s="91"/>
      <c r="AG7" s="91"/>
      <c r="AH7" s="91"/>
      <c r="AI7" s="4" t="s">
        <v>12</v>
      </c>
    </row>
    <row r="8" spans="1:35" ht="12.75" customHeight="1">
      <c r="A8" s="335"/>
      <c r="B8" s="333" t="s">
        <v>1259</v>
      </c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5"/>
      <c r="Q8" s="86">
        <v>2005</v>
      </c>
      <c r="R8" s="126"/>
      <c r="S8" s="91"/>
      <c r="T8" s="86">
        <v>2006</v>
      </c>
      <c r="U8" s="126"/>
      <c r="V8" s="91"/>
      <c r="W8" s="91"/>
      <c r="X8" s="86">
        <v>2007</v>
      </c>
      <c r="Y8" s="199"/>
      <c r="Z8" s="200"/>
      <c r="AA8" s="86">
        <v>2008</v>
      </c>
      <c r="AB8" s="126"/>
      <c r="AC8" s="91"/>
      <c r="AD8" s="86">
        <v>2009</v>
      </c>
      <c r="AE8" s="126"/>
      <c r="AF8" s="91"/>
      <c r="AG8" s="91"/>
      <c r="AH8" s="91"/>
      <c r="AI8" s="4"/>
    </row>
    <row r="9" spans="1:35" ht="12.75" customHeight="1">
      <c r="A9" s="336"/>
      <c r="B9" s="333" t="s">
        <v>1260</v>
      </c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5"/>
      <c r="Q9" s="86">
        <v>2000</v>
      </c>
      <c r="R9" s="126"/>
      <c r="S9" s="91"/>
      <c r="T9" s="86">
        <v>2001</v>
      </c>
      <c r="U9" s="126"/>
      <c r="V9" s="91"/>
      <c r="W9" s="91"/>
      <c r="X9" s="86">
        <v>2002</v>
      </c>
      <c r="Y9" s="199"/>
      <c r="Z9" s="200"/>
      <c r="AA9" s="86">
        <v>2003</v>
      </c>
      <c r="AB9" s="126"/>
      <c r="AC9" s="91"/>
      <c r="AD9" s="86">
        <v>2004</v>
      </c>
      <c r="AE9" s="126"/>
      <c r="AF9" s="91"/>
      <c r="AG9" s="91"/>
      <c r="AH9" s="91"/>
      <c r="AI9" s="4"/>
    </row>
    <row r="10" spans="1:35" ht="12.75" customHeight="1">
      <c r="A10" s="1">
        <v>2</v>
      </c>
      <c r="B10" s="114" t="s">
        <v>13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9"/>
      <c r="Q10" s="2">
        <v>1594</v>
      </c>
      <c r="R10" s="126"/>
      <c r="S10" s="91"/>
      <c r="T10" s="2">
        <v>1026</v>
      </c>
      <c r="U10" s="126"/>
      <c r="V10" s="91"/>
      <c r="W10" s="91"/>
      <c r="X10" s="2">
        <v>1595</v>
      </c>
      <c r="Y10" s="199"/>
      <c r="Z10" s="200"/>
      <c r="AA10" s="2">
        <v>1027</v>
      </c>
      <c r="AB10" s="126"/>
      <c r="AC10" s="91"/>
      <c r="AD10" s="2">
        <v>105</v>
      </c>
      <c r="AE10" s="126"/>
      <c r="AF10" s="91"/>
      <c r="AG10" s="91"/>
      <c r="AH10" s="91"/>
      <c r="AI10" s="4" t="s">
        <v>14</v>
      </c>
    </row>
    <row r="11" spans="1:35" ht="12.75" customHeight="1">
      <c r="A11" s="1">
        <v>3</v>
      </c>
      <c r="B11" s="114" t="s">
        <v>15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9"/>
      <c r="AD11" s="2">
        <v>106</v>
      </c>
      <c r="AE11" s="126"/>
      <c r="AF11" s="91"/>
      <c r="AG11" s="91"/>
      <c r="AH11" s="91"/>
      <c r="AI11" s="4" t="s">
        <v>16</v>
      </c>
    </row>
    <row r="12" spans="1:35" ht="12.75" customHeight="1">
      <c r="A12" s="165">
        <v>4</v>
      </c>
      <c r="B12" s="114" t="s">
        <v>17</v>
      </c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9"/>
      <c r="AA12" s="2">
        <v>603</v>
      </c>
      <c r="AB12" s="193"/>
      <c r="AC12" s="135"/>
      <c r="AD12" s="2">
        <v>108</v>
      </c>
      <c r="AE12" s="126">
        <f>SUM(AE13:AH14)</f>
        <v>0</v>
      </c>
      <c r="AF12" s="91"/>
      <c r="AG12" s="91"/>
      <c r="AH12" s="91"/>
      <c r="AI12" s="4" t="s">
        <v>18</v>
      </c>
    </row>
    <row r="13" spans="1:35" ht="12.75" customHeight="1">
      <c r="A13" s="148"/>
      <c r="B13" s="201" t="s">
        <v>19</v>
      </c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3"/>
      <c r="AA13" s="2">
        <v>1920</v>
      </c>
      <c r="AB13" s="193"/>
      <c r="AC13" s="135"/>
      <c r="AD13" s="2">
        <v>1921</v>
      </c>
      <c r="AE13" s="126"/>
      <c r="AF13" s="91"/>
      <c r="AG13" s="91"/>
      <c r="AH13" s="91"/>
      <c r="AI13" s="213"/>
    </row>
    <row r="14" spans="1:35" ht="12.75" customHeight="1">
      <c r="A14" s="166"/>
      <c r="B14" s="201" t="s">
        <v>20</v>
      </c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3"/>
      <c r="AA14" s="2">
        <v>1922</v>
      </c>
      <c r="AB14" s="193"/>
      <c r="AC14" s="135"/>
      <c r="AD14" s="2">
        <v>1923</v>
      </c>
      <c r="AE14" s="126"/>
      <c r="AF14" s="91"/>
      <c r="AG14" s="91"/>
      <c r="AH14" s="91"/>
      <c r="AI14" s="169"/>
    </row>
    <row r="15" spans="1:35" ht="25.5" customHeight="1">
      <c r="A15" s="165">
        <v>5</v>
      </c>
      <c r="B15" s="160" t="s">
        <v>21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9"/>
      <c r="Q15" s="2">
        <v>1721</v>
      </c>
      <c r="R15" s="126">
        <f>+R18+R19</f>
        <v>0</v>
      </c>
      <c r="S15" s="135"/>
      <c r="T15" s="2">
        <v>1722</v>
      </c>
      <c r="U15" s="126">
        <f>+U18+U19</f>
        <v>0</v>
      </c>
      <c r="V15" s="91"/>
      <c r="W15" s="135"/>
      <c r="X15" s="2">
        <v>1596</v>
      </c>
      <c r="Y15" s="126">
        <f>+Y16+Y17+Y18+Y19+Y21</f>
        <v>0</v>
      </c>
      <c r="Z15" s="135"/>
      <c r="AA15" s="2">
        <v>954</v>
      </c>
      <c r="AB15" s="126">
        <f>+AB16+AB17+AB18+AB19+AB20+AB21</f>
        <v>0</v>
      </c>
      <c r="AC15" s="135"/>
      <c r="AD15" s="2">
        <v>955</v>
      </c>
      <c r="AE15" s="126">
        <f>SUM(AE16:AH21)</f>
        <v>0</v>
      </c>
      <c r="AF15" s="91"/>
      <c r="AG15" s="91"/>
      <c r="AH15" s="135"/>
      <c r="AI15" s="4" t="s">
        <v>22</v>
      </c>
    </row>
    <row r="16" spans="1:35" ht="24" customHeight="1">
      <c r="A16" s="148"/>
      <c r="B16" s="192" t="s">
        <v>23</v>
      </c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130"/>
      <c r="X16" s="2">
        <v>1917</v>
      </c>
      <c r="Y16" s="126"/>
      <c r="Z16" s="135"/>
      <c r="AA16" s="7">
        <v>1848</v>
      </c>
      <c r="AB16" s="193"/>
      <c r="AC16" s="135"/>
      <c r="AD16" s="2">
        <v>1849</v>
      </c>
      <c r="AE16" s="126"/>
      <c r="AF16" s="91"/>
      <c r="AG16" s="91"/>
      <c r="AH16" s="135"/>
      <c r="AI16" s="213"/>
    </row>
    <row r="17" spans="1:35" ht="20.25" customHeight="1">
      <c r="A17" s="148"/>
      <c r="B17" s="192" t="s">
        <v>24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9"/>
      <c r="X17" s="6">
        <v>1850</v>
      </c>
      <c r="Y17" s="194"/>
      <c r="Z17" s="135"/>
      <c r="AA17" s="7">
        <v>1851</v>
      </c>
      <c r="AB17" s="193"/>
      <c r="AC17" s="135"/>
      <c r="AD17" s="2">
        <v>1852</v>
      </c>
      <c r="AE17" s="126"/>
      <c r="AF17" s="91"/>
      <c r="AG17" s="91"/>
      <c r="AH17" s="91"/>
      <c r="AI17" s="168"/>
    </row>
    <row r="18" spans="1:35" ht="24" customHeight="1">
      <c r="A18" s="148"/>
      <c r="B18" s="192" t="s">
        <v>25</v>
      </c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9"/>
      <c r="Q18" s="6">
        <v>1853</v>
      </c>
      <c r="R18" s="191"/>
      <c r="S18" s="116"/>
      <c r="T18" s="6">
        <v>1854</v>
      </c>
      <c r="U18" s="191"/>
      <c r="V18" s="91"/>
      <c r="W18" s="116"/>
      <c r="X18" s="6">
        <v>1855</v>
      </c>
      <c r="Y18" s="191"/>
      <c r="Z18" s="116"/>
      <c r="AA18" s="7">
        <v>1856</v>
      </c>
      <c r="AB18" s="126"/>
      <c r="AC18" s="91"/>
      <c r="AD18" s="2">
        <v>1857</v>
      </c>
      <c r="AE18" s="126"/>
      <c r="AF18" s="91"/>
      <c r="AG18" s="91"/>
      <c r="AH18" s="91"/>
      <c r="AI18" s="168"/>
    </row>
    <row r="19" spans="1:35" ht="20.25" customHeight="1">
      <c r="A19" s="148"/>
      <c r="B19" s="192" t="s">
        <v>26</v>
      </c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9"/>
      <c r="Q19" s="6">
        <v>1858</v>
      </c>
      <c r="R19" s="191"/>
      <c r="S19" s="116"/>
      <c r="T19" s="6">
        <v>1859</v>
      </c>
      <c r="U19" s="191"/>
      <c r="V19" s="91"/>
      <c r="W19" s="116"/>
      <c r="X19" s="6">
        <v>1860</v>
      </c>
      <c r="Y19" s="191"/>
      <c r="Z19" s="116"/>
      <c r="AA19" s="7">
        <v>1861</v>
      </c>
      <c r="AB19" s="126"/>
      <c r="AC19" s="91"/>
      <c r="AD19" s="2">
        <v>1862</v>
      </c>
      <c r="AE19" s="126"/>
      <c r="AF19" s="91"/>
      <c r="AG19" s="91"/>
      <c r="AH19" s="91"/>
      <c r="AI19" s="168"/>
    </row>
    <row r="20" spans="1:35" ht="20.25" customHeight="1">
      <c r="A20" s="148"/>
      <c r="B20" s="192" t="s">
        <v>27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9"/>
      <c r="AA20" s="7">
        <v>1872</v>
      </c>
      <c r="AB20" s="193"/>
      <c r="AC20" s="135"/>
      <c r="AD20" s="2">
        <v>1873</v>
      </c>
      <c r="AE20" s="126"/>
      <c r="AF20" s="91"/>
      <c r="AG20" s="91"/>
      <c r="AH20" s="91"/>
      <c r="AI20" s="168"/>
    </row>
    <row r="21" spans="1:35" ht="20.25" customHeight="1">
      <c r="A21" s="166"/>
      <c r="B21" s="192" t="s">
        <v>28</v>
      </c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9"/>
      <c r="X21" s="6">
        <v>1863</v>
      </c>
      <c r="Y21" s="194"/>
      <c r="Z21" s="135"/>
      <c r="AA21" s="7">
        <v>1864</v>
      </c>
      <c r="AB21" s="193"/>
      <c r="AC21" s="135"/>
      <c r="AD21" s="2">
        <v>1865</v>
      </c>
      <c r="AE21" s="126"/>
      <c r="AF21" s="91"/>
      <c r="AG21" s="91"/>
      <c r="AH21" s="91"/>
      <c r="AI21" s="169"/>
    </row>
    <row r="22" spans="1:35" ht="12.75" customHeight="1">
      <c r="A22" s="334">
        <v>6</v>
      </c>
      <c r="B22" s="114" t="s">
        <v>29</v>
      </c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9"/>
      <c r="Q22" s="2">
        <v>1597</v>
      </c>
      <c r="R22" s="126">
        <f>R23+R24</f>
        <v>0</v>
      </c>
      <c r="S22" s="91"/>
      <c r="T22" s="2">
        <v>1598</v>
      </c>
      <c r="U22" s="126">
        <v>0</v>
      </c>
      <c r="V22" s="91"/>
      <c r="W22" s="91"/>
      <c r="X22" s="2">
        <v>1599</v>
      </c>
      <c r="Y22" s="126">
        <f>Y23+Y24</f>
        <v>0</v>
      </c>
      <c r="Z22" s="91"/>
      <c r="AA22" s="7">
        <v>1631</v>
      </c>
      <c r="AB22" s="126">
        <f>AB23+AB24</f>
        <v>0</v>
      </c>
      <c r="AC22" s="91"/>
      <c r="AD22" s="2">
        <v>1632</v>
      </c>
      <c r="AE22" s="126">
        <v>0</v>
      </c>
      <c r="AF22" s="91"/>
      <c r="AG22" s="91"/>
      <c r="AH22" s="91"/>
      <c r="AI22" s="4" t="s">
        <v>30</v>
      </c>
    </row>
    <row r="23" spans="1:35" ht="12.75" customHeight="1">
      <c r="A23" s="335"/>
      <c r="B23" s="333" t="s">
        <v>1259</v>
      </c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5"/>
      <c r="Q23" s="86">
        <v>2010</v>
      </c>
      <c r="R23" s="126"/>
      <c r="S23" s="91"/>
      <c r="T23" s="86">
        <v>2011</v>
      </c>
      <c r="U23" s="126"/>
      <c r="V23" s="91"/>
      <c r="W23" s="91"/>
      <c r="X23" s="86">
        <v>2012</v>
      </c>
      <c r="Y23" s="126"/>
      <c r="Z23" s="91"/>
      <c r="AA23" s="337">
        <v>2013</v>
      </c>
      <c r="AB23" s="126"/>
      <c r="AC23" s="91"/>
      <c r="AD23" s="86">
        <v>2014</v>
      </c>
      <c r="AE23" s="126"/>
      <c r="AF23" s="91"/>
      <c r="AG23" s="91"/>
      <c r="AH23" s="91"/>
      <c r="AI23" s="4"/>
    </row>
    <row r="24" spans="1:35" ht="12.75" customHeight="1">
      <c r="A24" s="336"/>
      <c r="B24" s="333" t="s">
        <v>1260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5"/>
      <c r="Q24" s="86">
        <v>2015</v>
      </c>
      <c r="R24" s="126"/>
      <c r="S24" s="91"/>
      <c r="T24" s="86">
        <v>2016</v>
      </c>
      <c r="U24" s="126"/>
      <c r="V24" s="91"/>
      <c r="W24" s="91"/>
      <c r="X24" s="86">
        <v>2017</v>
      </c>
      <c r="Y24" s="126"/>
      <c r="Z24" s="91"/>
      <c r="AA24" s="337">
        <v>2018</v>
      </c>
      <c r="AB24" s="126"/>
      <c r="AC24" s="91"/>
      <c r="AD24" s="86">
        <v>2019</v>
      </c>
      <c r="AE24" s="126"/>
      <c r="AF24" s="91"/>
      <c r="AG24" s="91"/>
      <c r="AH24" s="91"/>
      <c r="AI24" s="4"/>
    </row>
    <row r="25" spans="1:35" ht="12.75" customHeight="1">
      <c r="A25" s="1">
        <v>7</v>
      </c>
      <c r="B25" s="114" t="s">
        <v>31</v>
      </c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9"/>
      <c r="AD25" s="2">
        <v>110</v>
      </c>
      <c r="AE25" s="126">
        <f>+W194</f>
        <v>0</v>
      </c>
      <c r="AF25" s="91"/>
      <c r="AG25" s="91"/>
      <c r="AH25" s="91"/>
      <c r="AI25" s="4" t="s">
        <v>32</v>
      </c>
    </row>
    <row r="26" spans="1:35" ht="24.75" customHeight="1">
      <c r="A26" s="165">
        <v>8</v>
      </c>
      <c r="B26" s="160" t="s">
        <v>33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9"/>
      <c r="AA26" s="2">
        <v>605</v>
      </c>
      <c r="AB26" s="126">
        <f>+AB27</f>
        <v>0</v>
      </c>
      <c r="AC26" s="91"/>
      <c r="AD26" s="2">
        <v>155</v>
      </c>
      <c r="AE26" s="126">
        <f>SUM(AE27:AH29)</f>
        <v>0</v>
      </c>
      <c r="AF26" s="91"/>
      <c r="AG26" s="91"/>
      <c r="AH26" s="91"/>
      <c r="AI26" s="4" t="s">
        <v>34</v>
      </c>
    </row>
    <row r="27" spans="1:35" ht="12.75" customHeight="1">
      <c r="A27" s="148"/>
      <c r="B27" s="192" t="s">
        <v>35</v>
      </c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9"/>
      <c r="AA27" s="6">
        <v>1866</v>
      </c>
      <c r="AB27" s="191"/>
      <c r="AC27" s="116"/>
      <c r="AD27" s="2">
        <v>1867</v>
      </c>
      <c r="AE27" s="126"/>
      <c r="AF27" s="91"/>
      <c r="AG27" s="91"/>
      <c r="AH27" s="91"/>
      <c r="AI27" s="213"/>
    </row>
    <row r="28" spans="1:35" ht="25.5" customHeight="1">
      <c r="A28" s="148"/>
      <c r="B28" s="192" t="s">
        <v>36</v>
      </c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9"/>
      <c r="AD28" s="2">
        <v>1869</v>
      </c>
      <c r="AE28" s="126"/>
      <c r="AF28" s="91"/>
      <c r="AG28" s="91"/>
      <c r="AH28" s="91"/>
      <c r="AI28" s="168"/>
    </row>
    <row r="29" spans="1:35" ht="12.75" customHeight="1">
      <c r="A29" s="166"/>
      <c r="B29" s="192" t="s">
        <v>37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9"/>
      <c r="AD29" s="2">
        <v>1871</v>
      </c>
      <c r="AE29" s="126"/>
      <c r="AF29" s="91"/>
      <c r="AG29" s="91"/>
      <c r="AH29" s="91"/>
      <c r="AI29" s="169"/>
    </row>
    <row r="30" spans="1:35" ht="12.75" customHeight="1">
      <c r="A30" s="165">
        <v>9</v>
      </c>
      <c r="B30" s="114" t="s">
        <v>38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9"/>
      <c r="Q30" s="2">
        <v>1633</v>
      </c>
      <c r="R30" s="126">
        <f>+R31+R32+R34</f>
        <v>0</v>
      </c>
      <c r="S30" s="91"/>
      <c r="T30" s="3">
        <v>1105</v>
      </c>
      <c r="U30" s="126">
        <f>+U31+U32+U34</f>
        <v>0</v>
      </c>
      <c r="V30" s="91"/>
      <c r="W30" s="91"/>
      <c r="X30" s="2">
        <v>1634</v>
      </c>
      <c r="Y30" s="126">
        <f>+Y31+Y32+Y34</f>
        <v>0</v>
      </c>
      <c r="Z30" s="91"/>
      <c r="AA30" s="2">
        <v>606</v>
      </c>
      <c r="AB30" s="126">
        <f>+AB31+AB32+AB34</f>
        <v>0</v>
      </c>
      <c r="AC30" s="91"/>
      <c r="AD30" s="2">
        <v>152</v>
      </c>
      <c r="AE30" s="126">
        <f>SUM(AE31:AH34)</f>
        <v>0</v>
      </c>
      <c r="AF30" s="91"/>
      <c r="AG30" s="91"/>
      <c r="AH30" s="91"/>
      <c r="AI30" s="4" t="s">
        <v>39</v>
      </c>
    </row>
    <row r="31" spans="1:35" ht="12.75" customHeight="1">
      <c r="A31" s="148"/>
      <c r="B31" s="192" t="s">
        <v>40</v>
      </c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9"/>
      <c r="Q31" s="6">
        <v>1874</v>
      </c>
      <c r="R31" s="191"/>
      <c r="S31" s="116"/>
      <c r="T31" s="5">
        <v>1875</v>
      </c>
      <c r="U31" s="191"/>
      <c r="V31" s="91"/>
      <c r="W31" s="116"/>
      <c r="X31" s="6">
        <v>1876</v>
      </c>
      <c r="Y31" s="191"/>
      <c r="Z31" s="116"/>
      <c r="AA31" s="5">
        <v>1877</v>
      </c>
      <c r="AB31" s="191"/>
      <c r="AC31" s="116"/>
      <c r="AD31" s="2">
        <v>1878</v>
      </c>
      <c r="AE31" s="126"/>
      <c r="AF31" s="91"/>
      <c r="AG31" s="91"/>
      <c r="AH31" s="91"/>
      <c r="AI31" s="213"/>
    </row>
    <row r="32" spans="1:35" ht="12.75" customHeight="1">
      <c r="A32" s="148"/>
      <c r="B32" s="192" t="s">
        <v>41</v>
      </c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9"/>
      <c r="Q32" s="6">
        <v>1879</v>
      </c>
      <c r="R32" s="191"/>
      <c r="S32" s="116"/>
      <c r="T32" s="5">
        <v>1880</v>
      </c>
      <c r="U32" s="191"/>
      <c r="V32" s="91"/>
      <c r="W32" s="116"/>
      <c r="X32" s="6">
        <v>1881</v>
      </c>
      <c r="Y32" s="191"/>
      <c r="Z32" s="116"/>
      <c r="AA32" s="5">
        <v>1882</v>
      </c>
      <c r="AB32" s="191"/>
      <c r="AC32" s="116"/>
      <c r="AD32" s="2">
        <v>1883</v>
      </c>
      <c r="AE32" s="126"/>
      <c r="AF32" s="91"/>
      <c r="AG32" s="91"/>
      <c r="AH32" s="91"/>
      <c r="AI32" s="168"/>
    </row>
    <row r="33" spans="1:36" ht="12.75" customHeight="1">
      <c r="A33" s="148"/>
      <c r="B33" s="192" t="s">
        <v>1254</v>
      </c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9"/>
      <c r="AD33" s="2">
        <v>1884</v>
      </c>
      <c r="AE33" s="126"/>
      <c r="AF33" s="91"/>
      <c r="AG33" s="91"/>
      <c r="AH33" s="91"/>
      <c r="AI33" s="168"/>
    </row>
    <row r="34" spans="1:36" ht="12.75" customHeight="1">
      <c r="A34" s="166"/>
      <c r="B34" s="192" t="s">
        <v>42</v>
      </c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9"/>
      <c r="Q34" s="6">
        <v>1885</v>
      </c>
      <c r="R34" s="191"/>
      <c r="S34" s="116"/>
      <c r="T34" s="5">
        <v>1886</v>
      </c>
      <c r="U34" s="191"/>
      <c r="V34" s="91"/>
      <c r="W34" s="116"/>
      <c r="X34" s="6">
        <v>1887</v>
      </c>
      <c r="Y34" s="191"/>
      <c r="Z34" s="116"/>
      <c r="AA34" s="5">
        <v>1888</v>
      </c>
      <c r="AB34" s="191"/>
      <c r="AC34" s="116"/>
      <c r="AD34" s="2">
        <v>1889</v>
      </c>
      <c r="AE34" s="126"/>
      <c r="AF34" s="91"/>
      <c r="AG34" s="91"/>
      <c r="AH34" s="91"/>
      <c r="AI34" s="169"/>
    </row>
    <row r="35" spans="1:36" ht="12.75" customHeight="1">
      <c r="A35" s="1">
        <v>10</v>
      </c>
      <c r="B35" s="192" t="s">
        <v>43</v>
      </c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9"/>
      <c r="X35" s="6">
        <v>1635</v>
      </c>
      <c r="Y35" s="191"/>
      <c r="Z35" s="116"/>
      <c r="AA35" s="6">
        <v>1031</v>
      </c>
      <c r="AB35" s="191"/>
      <c r="AC35" s="116"/>
      <c r="AD35" s="2">
        <v>1032</v>
      </c>
      <c r="AE35" s="126"/>
      <c r="AF35" s="91"/>
      <c r="AG35" s="91"/>
      <c r="AH35" s="91"/>
      <c r="AI35" s="4" t="s">
        <v>44</v>
      </c>
    </row>
    <row r="36" spans="1:36" ht="12.75" customHeight="1">
      <c r="A36" s="1">
        <v>11</v>
      </c>
      <c r="B36" s="192" t="s">
        <v>45</v>
      </c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9"/>
      <c r="AA36" s="3">
        <v>1890</v>
      </c>
      <c r="AB36" s="126"/>
      <c r="AC36" s="91"/>
      <c r="AD36" s="2">
        <v>1891</v>
      </c>
      <c r="AE36" s="126"/>
      <c r="AF36" s="91"/>
      <c r="AG36" s="91"/>
      <c r="AH36" s="91"/>
      <c r="AI36" s="4" t="s">
        <v>46</v>
      </c>
    </row>
    <row r="37" spans="1:36" ht="12.75" customHeight="1">
      <c r="A37" s="1">
        <v>12</v>
      </c>
      <c r="B37" s="114" t="s">
        <v>47</v>
      </c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9"/>
      <c r="AA37" s="5">
        <v>1914</v>
      </c>
      <c r="AB37" s="126"/>
      <c r="AC37" s="91"/>
      <c r="AD37" s="2">
        <v>1104</v>
      </c>
      <c r="AE37" s="126"/>
      <c r="AF37" s="91"/>
      <c r="AG37" s="91"/>
      <c r="AH37" s="91"/>
      <c r="AI37" s="4" t="s">
        <v>48</v>
      </c>
    </row>
    <row r="38" spans="1:36" ht="24.75" customHeight="1">
      <c r="A38" s="1">
        <v>13</v>
      </c>
      <c r="B38" s="114" t="s">
        <v>49</v>
      </c>
      <c r="C38" s="98"/>
      <c r="D38" s="98"/>
      <c r="E38" s="98"/>
      <c r="F38" s="98"/>
      <c r="G38" s="98"/>
      <c r="H38" s="98"/>
      <c r="I38" s="98"/>
      <c r="J38" s="98"/>
      <c r="K38" s="99"/>
      <c r="L38" s="2">
        <v>1098</v>
      </c>
      <c r="M38" s="126"/>
      <c r="N38" s="91"/>
      <c r="O38" s="91"/>
      <c r="P38" s="91"/>
      <c r="Q38" s="160" t="s">
        <v>50</v>
      </c>
      <c r="R38" s="98"/>
      <c r="S38" s="98"/>
      <c r="T38" s="98"/>
      <c r="U38" s="98"/>
      <c r="V38" s="98"/>
      <c r="W38" s="99"/>
      <c r="X38" s="2">
        <v>1030</v>
      </c>
      <c r="Y38" s="126"/>
      <c r="Z38" s="91"/>
      <c r="AA38" s="91"/>
      <c r="AB38" s="91"/>
      <c r="AC38" s="135"/>
      <c r="AD38" s="2">
        <v>161</v>
      </c>
      <c r="AE38" s="126">
        <f t="shared" ref="AE38:AE39" si="0">M38+Y38</f>
        <v>0</v>
      </c>
      <c r="AF38" s="91"/>
      <c r="AG38" s="91"/>
      <c r="AH38" s="91"/>
      <c r="AI38" s="4" t="s">
        <v>51</v>
      </c>
    </row>
    <row r="39" spans="1:36" ht="23.25" customHeight="1">
      <c r="A39" s="8">
        <v>14</v>
      </c>
      <c r="B39" s="155" t="s">
        <v>52</v>
      </c>
      <c r="C39" s="119"/>
      <c r="D39" s="119"/>
      <c r="E39" s="119"/>
      <c r="F39" s="119"/>
      <c r="G39" s="119"/>
      <c r="H39" s="119"/>
      <c r="I39" s="119"/>
      <c r="J39" s="119"/>
      <c r="K39" s="120"/>
      <c r="L39" s="9">
        <v>159</v>
      </c>
      <c r="M39" s="126">
        <f>R7+R10+U7+U10+Y7+Y10+AB7+AB10+R30+U30+Y30+AB30</f>
        <v>0</v>
      </c>
      <c r="N39" s="91"/>
      <c r="O39" s="91"/>
      <c r="P39" s="91"/>
      <c r="Q39" s="190" t="s">
        <v>53</v>
      </c>
      <c r="R39" s="119"/>
      <c r="S39" s="119"/>
      <c r="T39" s="119"/>
      <c r="U39" s="119"/>
      <c r="V39" s="119"/>
      <c r="W39" s="120"/>
      <c r="X39" s="9">
        <v>748</v>
      </c>
      <c r="Y39" s="126"/>
      <c r="Z39" s="91"/>
      <c r="AA39" s="91"/>
      <c r="AB39" s="91"/>
      <c r="AC39" s="135"/>
      <c r="AD39" s="9">
        <v>749</v>
      </c>
      <c r="AE39" s="126">
        <f t="shared" si="0"/>
        <v>0</v>
      </c>
      <c r="AF39" s="91"/>
      <c r="AG39" s="91"/>
      <c r="AH39" s="91"/>
      <c r="AI39" s="4" t="s">
        <v>54</v>
      </c>
    </row>
    <row r="40" spans="1:36" ht="12.75" customHeight="1">
      <c r="A40" s="181" t="s">
        <v>55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4"/>
    </row>
    <row r="41" spans="1:36" ht="12.75" customHeight="1">
      <c r="A41" s="163" t="s">
        <v>56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164"/>
    </row>
    <row r="42" spans="1:36" ht="12.75" customHeight="1">
      <c r="A42" s="1">
        <v>15</v>
      </c>
      <c r="B42" s="160" t="s">
        <v>1255</v>
      </c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9"/>
      <c r="AD42" s="2">
        <v>166</v>
      </c>
      <c r="AE42" s="126"/>
      <c r="AF42" s="91"/>
      <c r="AG42" s="91"/>
      <c r="AH42" s="91"/>
      <c r="AI42" s="4" t="s">
        <v>57</v>
      </c>
    </row>
    <row r="43" spans="1:36" ht="12.75" customHeight="1">
      <c r="A43" s="1">
        <v>16</v>
      </c>
      <c r="B43" s="192" t="s">
        <v>58</v>
      </c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9"/>
      <c r="AD43" s="2">
        <v>907</v>
      </c>
      <c r="AE43" s="126"/>
      <c r="AF43" s="91"/>
      <c r="AG43" s="91"/>
      <c r="AH43" s="91"/>
      <c r="AI43" s="4" t="s">
        <v>59</v>
      </c>
    </row>
    <row r="44" spans="1:36" ht="12.75" customHeight="1">
      <c r="A44" s="1">
        <v>17</v>
      </c>
      <c r="B44" s="160" t="s">
        <v>60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9"/>
      <c r="AD44" s="2">
        <v>169</v>
      </c>
      <c r="AE44" s="126"/>
      <c r="AF44" s="91"/>
      <c r="AG44" s="91"/>
      <c r="AH44" s="91"/>
      <c r="AI44" s="4" t="s">
        <v>61</v>
      </c>
      <c r="AJ44" s="10" t="s">
        <v>62</v>
      </c>
    </row>
    <row r="45" spans="1:36" ht="12.75" customHeight="1">
      <c r="A45" s="1">
        <v>18</v>
      </c>
      <c r="B45" s="160" t="s">
        <v>63</v>
      </c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9"/>
      <c r="AD45" s="2">
        <v>1833</v>
      </c>
      <c r="AE45" s="126"/>
      <c r="AF45" s="91"/>
      <c r="AG45" s="91"/>
      <c r="AH45" s="91"/>
      <c r="AI45" s="4" t="s">
        <v>64</v>
      </c>
    </row>
    <row r="46" spans="1:36" ht="12.75" customHeight="1">
      <c r="A46" s="1">
        <v>19</v>
      </c>
      <c r="B46" s="114" t="s">
        <v>65</v>
      </c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9"/>
      <c r="AD46" s="2">
        <v>158</v>
      </c>
      <c r="AE46" s="126">
        <f>AE7+AE10+AE11+AE12+AE15+AE22+AE25+AE26+AE30+AE35+AE36+AE37+AE38+AE39-AE42-AE43-AE44-AE45</f>
        <v>0</v>
      </c>
      <c r="AF46" s="91"/>
      <c r="AG46" s="91"/>
      <c r="AH46" s="91"/>
      <c r="AI46" s="4" t="s">
        <v>66</v>
      </c>
    </row>
    <row r="47" spans="1:36" ht="12.75" customHeight="1">
      <c r="A47" s="1">
        <v>20</v>
      </c>
      <c r="B47" s="114" t="s">
        <v>67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9"/>
      <c r="AD47" s="2">
        <v>111</v>
      </c>
      <c r="AE47" s="231"/>
      <c r="AF47" s="98"/>
      <c r="AG47" s="98"/>
      <c r="AH47" s="98"/>
      <c r="AI47" s="4" t="s">
        <v>68</v>
      </c>
      <c r="AJ47" s="10" t="s">
        <v>69</v>
      </c>
    </row>
    <row r="48" spans="1:36" ht="37.5" customHeight="1">
      <c r="A48" s="11">
        <v>21</v>
      </c>
      <c r="B48" s="114" t="s">
        <v>70</v>
      </c>
      <c r="C48" s="98"/>
      <c r="D48" s="98"/>
      <c r="E48" s="98"/>
      <c r="F48" s="98"/>
      <c r="G48" s="98"/>
      <c r="H48" s="98"/>
      <c r="I48" s="98"/>
      <c r="J48" s="98"/>
      <c r="K48" s="99"/>
      <c r="L48" s="12">
        <v>750</v>
      </c>
      <c r="M48" s="126"/>
      <c r="N48" s="91"/>
      <c r="O48" s="91"/>
      <c r="P48" s="91"/>
      <c r="Q48" s="160" t="s">
        <v>71</v>
      </c>
      <c r="R48" s="98"/>
      <c r="S48" s="98"/>
      <c r="T48" s="98"/>
      <c r="U48" s="98"/>
      <c r="V48" s="98"/>
      <c r="W48" s="99"/>
      <c r="X48" s="12">
        <v>740</v>
      </c>
      <c r="Y48" s="126"/>
      <c r="Z48" s="91"/>
      <c r="AA48" s="91"/>
      <c r="AB48" s="91"/>
      <c r="AC48" s="135"/>
      <c r="AD48" s="12">
        <v>751</v>
      </c>
      <c r="AE48" s="126">
        <f>M48+Y48</f>
        <v>0</v>
      </c>
      <c r="AF48" s="91"/>
      <c r="AG48" s="91"/>
      <c r="AH48" s="91"/>
      <c r="AI48" s="13" t="s">
        <v>72</v>
      </c>
    </row>
    <row r="49" spans="1:35" ht="12.75" customHeight="1">
      <c r="A49" s="1">
        <v>22</v>
      </c>
      <c r="B49" s="160" t="s">
        <v>73</v>
      </c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9"/>
      <c r="AD49" s="2">
        <v>822</v>
      </c>
      <c r="AE49" s="126"/>
      <c r="AF49" s="91"/>
      <c r="AG49" s="91"/>
      <c r="AH49" s="91"/>
      <c r="AI49" s="4" t="s">
        <v>74</v>
      </c>
    </row>
    <row r="50" spans="1:35" ht="12.75" customHeight="1">
      <c r="A50" s="14">
        <v>23</v>
      </c>
      <c r="B50" s="160" t="s">
        <v>75</v>
      </c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9"/>
      <c r="AD50" s="2">
        <v>765</v>
      </c>
      <c r="AE50" s="126"/>
      <c r="AF50" s="91"/>
      <c r="AG50" s="91"/>
      <c r="AH50" s="91"/>
      <c r="AI50" s="4" t="s">
        <v>76</v>
      </c>
    </row>
    <row r="51" spans="1:35" ht="12.75" customHeight="1">
      <c r="A51" s="189" t="s">
        <v>77</v>
      </c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164"/>
    </row>
    <row r="52" spans="1:35" ht="12.75" customHeight="1">
      <c r="A52" s="8">
        <v>24</v>
      </c>
      <c r="B52" s="155" t="s">
        <v>78</v>
      </c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20"/>
      <c r="AD52" s="9">
        <v>170</v>
      </c>
      <c r="AE52" s="126">
        <f>AE46-AE47-AE48-AE49-AE50</f>
        <v>0</v>
      </c>
      <c r="AF52" s="91"/>
      <c r="AG52" s="91"/>
      <c r="AH52" s="91"/>
      <c r="AI52" s="15" t="s">
        <v>79</v>
      </c>
    </row>
    <row r="53" spans="1:35" ht="12.75" customHeight="1">
      <c r="A53" s="184" t="s">
        <v>80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4"/>
    </row>
    <row r="54" spans="1:35" ht="12.75" customHeight="1">
      <c r="A54" s="163" t="s">
        <v>81</v>
      </c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164"/>
    </row>
    <row r="55" spans="1:35" ht="15" customHeight="1">
      <c r="A55" s="1">
        <v>25</v>
      </c>
      <c r="B55" s="114" t="s">
        <v>82</v>
      </c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9"/>
      <c r="AD55" s="2">
        <v>157</v>
      </c>
      <c r="AE55" s="126">
        <f>IFERROR(ROUND((AE52*LOOKUP(AE52,'IGC 2026'!$B$5:$B$12,'IGC 2026'!$D$5:$D$12))-LOOKUP(AE52,'IGC 2026'!$B$5:$B$12,'IGC 2026'!$E$5:$E$12),0),0)</f>
        <v>0</v>
      </c>
      <c r="AF55" s="91"/>
      <c r="AG55" s="91"/>
      <c r="AH55" s="91"/>
      <c r="AI55" s="4" t="s">
        <v>83</v>
      </c>
    </row>
    <row r="56" spans="1:35" ht="15" customHeight="1">
      <c r="A56" s="1">
        <v>26</v>
      </c>
      <c r="B56" s="114" t="s">
        <v>84</v>
      </c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9"/>
      <c r="AD56" s="2">
        <v>1017</v>
      </c>
      <c r="AE56" s="126"/>
      <c r="AF56" s="91"/>
      <c r="AG56" s="91"/>
      <c r="AH56" s="91"/>
      <c r="AI56" s="4" t="s">
        <v>85</v>
      </c>
    </row>
    <row r="57" spans="1:35" ht="15" customHeight="1">
      <c r="A57" s="1">
        <v>27</v>
      </c>
      <c r="B57" s="114" t="s">
        <v>86</v>
      </c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9"/>
      <c r="AD57" s="2">
        <v>1033</v>
      </c>
      <c r="AE57" s="126">
        <f>+AE213+AF228+AF232+AF236</f>
        <v>0</v>
      </c>
      <c r="AF57" s="91"/>
      <c r="AG57" s="91"/>
      <c r="AH57" s="91"/>
      <c r="AI57" s="4" t="s">
        <v>87</v>
      </c>
    </row>
    <row r="58" spans="1:35" ht="15" customHeight="1">
      <c r="A58" s="1">
        <v>28</v>
      </c>
      <c r="B58" s="114" t="s">
        <v>88</v>
      </c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9"/>
      <c r="AD58" s="2">
        <v>201</v>
      </c>
      <c r="AE58" s="126">
        <f>AE222</f>
        <v>0</v>
      </c>
      <c r="AF58" s="91"/>
      <c r="AG58" s="91"/>
      <c r="AH58" s="91"/>
      <c r="AI58" s="4" t="s">
        <v>89</v>
      </c>
    </row>
    <row r="59" spans="1:35" ht="15" customHeight="1">
      <c r="A59" s="1">
        <v>29</v>
      </c>
      <c r="B59" s="114" t="s">
        <v>90</v>
      </c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9"/>
      <c r="AD59" s="2">
        <v>1035</v>
      </c>
      <c r="AE59" s="126">
        <f>IF(SUM(R7:R22)+SUM(U7:U22)&gt;0,((SUM(R7:R22)+SUM(U7:U22)+R30+U30)*35%),0)</f>
        <v>0</v>
      </c>
      <c r="AF59" s="91"/>
      <c r="AG59" s="91"/>
      <c r="AH59" s="91"/>
      <c r="AI59" s="4" t="s">
        <v>91</v>
      </c>
    </row>
    <row r="60" spans="1:35" ht="15" customHeight="1">
      <c r="A60" s="1">
        <v>30</v>
      </c>
      <c r="B60" s="114" t="s">
        <v>92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9"/>
      <c r="AD60" s="2">
        <v>910</v>
      </c>
      <c r="AE60" s="126"/>
      <c r="AF60" s="91"/>
      <c r="AG60" s="91"/>
      <c r="AH60" s="91"/>
      <c r="AI60" s="4" t="s">
        <v>93</v>
      </c>
    </row>
    <row r="61" spans="1:35" ht="3" customHeight="1">
      <c r="A61" s="184"/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4"/>
    </row>
    <row r="62" spans="1:35" ht="12.75" customHeight="1">
      <c r="A62" s="163" t="s">
        <v>94</v>
      </c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164"/>
    </row>
    <row r="63" spans="1:35" ht="15" customHeight="1">
      <c r="A63" s="1">
        <v>31</v>
      </c>
      <c r="B63" s="114" t="s">
        <v>95</v>
      </c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9"/>
      <c r="AD63" s="2">
        <v>1036</v>
      </c>
      <c r="AE63" s="126"/>
      <c r="AF63" s="91"/>
      <c r="AG63" s="91"/>
      <c r="AH63" s="91"/>
      <c r="AI63" s="4" t="s">
        <v>96</v>
      </c>
    </row>
    <row r="64" spans="1:35" ht="15" customHeight="1">
      <c r="A64" s="1">
        <f t="shared" ref="A64:A84" si="1">+A63+1</f>
        <v>32</v>
      </c>
      <c r="B64" s="114" t="s">
        <v>97</v>
      </c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9"/>
      <c r="AD64" s="2">
        <v>1101</v>
      </c>
      <c r="AE64" s="126"/>
      <c r="AF64" s="91"/>
      <c r="AG64" s="91"/>
      <c r="AH64" s="91"/>
      <c r="AI64" s="4" t="s">
        <v>98</v>
      </c>
    </row>
    <row r="65" spans="1:35" ht="15" customHeight="1">
      <c r="A65" s="1">
        <f t="shared" si="1"/>
        <v>33</v>
      </c>
      <c r="B65" s="114" t="s">
        <v>99</v>
      </c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9"/>
      <c r="AD65" s="2">
        <v>135</v>
      </c>
      <c r="AE65" s="126"/>
      <c r="AF65" s="91"/>
      <c r="AG65" s="91"/>
      <c r="AH65" s="91"/>
      <c r="AI65" s="4" t="s">
        <v>100</v>
      </c>
    </row>
    <row r="66" spans="1:35" ht="15" customHeight="1">
      <c r="A66" s="1">
        <f t="shared" si="1"/>
        <v>34</v>
      </c>
      <c r="B66" s="114" t="s">
        <v>101</v>
      </c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9"/>
      <c r="AD66" s="2">
        <v>136</v>
      </c>
      <c r="AE66" s="126"/>
      <c r="AF66" s="91"/>
      <c r="AG66" s="91"/>
      <c r="AH66" s="91"/>
      <c r="AI66" s="4" t="s">
        <v>102</v>
      </c>
    </row>
    <row r="67" spans="1:35" ht="15" customHeight="1">
      <c r="A67" s="1">
        <f t="shared" si="1"/>
        <v>35</v>
      </c>
      <c r="B67" s="114" t="s">
        <v>103</v>
      </c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9"/>
      <c r="AD67" s="2">
        <v>176</v>
      </c>
      <c r="AE67" s="126"/>
      <c r="AF67" s="91"/>
      <c r="AG67" s="91"/>
      <c r="AH67" s="91"/>
      <c r="AI67" s="4" t="s">
        <v>104</v>
      </c>
    </row>
    <row r="68" spans="1:35" ht="15" customHeight="1">
      <c r="A68" s="1">
        <f t="shared" si="1"/>
        <v>36</v>
      </c>
      <c r="B68" s="114" t="s">
        <v>105</v>
      </c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9"/>
      <c r="AD68" s="2">
        <v>752</v>
      </c>
      <c r="AE68" s="126"/>
      <c r="AF68" s="91"/>
      <c r="AG68" s="91"/>
      <c r="AH68" s="91"/>
      <c r="AI68" s="4" t="s">
        <v>106</v>
      </c>
    </row>
    <row r="69" spans="1:35" ht="15" customHeight="1">
      <c r="A69" s="1">
        <f t="shared" si="1"/>
        <v>37</v>
      </c>
      <c r="B69" s="114" t="s">
        <v>107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9"/>
      <c r="AD69" s="2">
        <v>608</v>
      </c>
      <c r="AE69" s="126"/>
      <c r="AF69" s="91"/>
      <c r="AG69" s="91"/>
      <c r="AH69" s="91"/>
      <c r="AI69" s="4" t="s">
        <v>108</v>
      </c>
    </row>
    <row r="70" spans="1:35" ht="15" customHeight="1">
      <c r="A70" s="1">
        <f t="shared" si="1"/>
        <v>38</v>
      </c>
      <c r="B70" s="114" t="s">
        <v>109</v>
      </c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9"/>
      <c r="AD70" s="2">
        <v>1636</v>
      </c>
      <c r="AE70" s="126"/>
      <c r="AF70" s="91"/>
      <c r="AG70" s="91"/>
      <c r="AH70" s="91"/>
      <c r="AI70" s="4" t="s">
        <v>110</v>
      </c>
    </row>
    <row r="71" spans="1:35" ht="15" customHeight="1">
      <c r="A71" s="1">
        <f t="shared" si="1"/>
        <v>39</v>
      </c>
      <c r="B71" s="114" t="s">
        <v>111</v>
      </c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9"/>
      <c r="AD71" s="2">
        <v>1637</v>
      </c>
      <c r="AE71" s="126"/>
      <c r="AF71" s="91"/>
      <c r="AG71" s="91"/>
      <c r="AH71" s="91"/>
      <c r="AI71" s="4" t="s">
        <v>112</v>
      </c>
    </row>
    <row r="72" spans="1:35" ht="15" customHeight="1">
      <c r="A72" s="1">
        <f t="shared" si="1"/>
        <v>40</v>
      </c>
      <c r="B72" s="114" t="s">
        <v>113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9"/>
      <c r="AD72" s="2">
        <v>1638</v>
      </c>
      <c r="AE72" s="126"/>
      <c r="AF72" s="91"/>
      <c r="AG72" s="91"/>
      <c r="AH72" s="91"/>
      <c r="AI72" s="4" t="s">
        <v>114</v>
      </c>
    </row>
    <row r="73" spans="1:35" ht="15" customHeight="1">
      <c r="A73" s="1">
        <f t="shared" si="1"/>
        <v>41</v>
      </c>
      <c r="B73" s="114" t="s">
        <v>115</v>
      </c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9"/>
      <c r="AD73" s="2">
        <v>895</v>
      </c>
      <c r="AE73" s="126"/>
      <c r="AF73" s="91"/>
      <c r="AG73" s="91"/>
      <c r="AH73" s="91"/>
      <c r="AI73" s="4" t="s">
        <v>116</v>
      </c>
    </row>
    <row r="74" spans="1:35" ht="15" customHeight="1">
      <c r="A74" s="1">
        <f t="shared" si="1"/>
        <v>42</v>
      </c>
      <c r="B74" s="114" t="s">
        <v>117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9"/>
      <c r="AD74" s="2">
        <v>867</v>
      </c>
      <c r="AE74" s="126"/>
      <c r="AF74" s="91"/>
      <c r="AG74" s="91"/>
      <c r="AH74" s="91"/>
      <c r="AI74" s="4" t="s">
        <v>118</v>
      </c>
    </row>
    <row r="75" spans="1:35" ht="15" customHeight="1">
      <c r="A75" s="1">
        <f t="shared" si="1"/>
        <v>43</v>
      </c>
      <c r="B75" s="114" t="s">
        <v>119</v>
      </c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9"/>
      <c r="AD75" s="2">
        <v>609</v>
      </c>
      <c r="AE75" s="126"/>
      <c r="AF75" s="91"/>
      <c r="AG75" s="91"/>
      <c r="AH75" s="91"/>
      <c r="AI75" s="4" t="s">
        <v>120</v>
      </c>
    </row>
    <row r="76" spans="1:35" ht="15" customHeight="1">
      <c r="A76" s="1">
        <f t="shared" si="1"/>
        <v>44</v>
      </c>
      <c r="B76" s="114" t="s">
        <v>121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9"/>
      <c r="AD76" s="2">
        <v>1639</v>
      </c>
      <c r="AE76" s="126"/>
      <c r="AF76" s="91"/>
      <c r="AG76" s="91"/>
      <c r="AH76" s="91"/>
      <c r="AI76" s="4" t="s">
        <v>122</v>
      </c>
    </row>
    <row r="77" spans="1:35" ht="15" customHeight="1">
      <c r="A77" s="1">
        <f t="shared" si="1"/>
        <v>45</v>
      </c>
      <c r="B77" s="114" t="s">
        <v>123</v>
      </c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9"/>
      <c r="AD77" s="2">
        <v>1018</v>
      </c>
      <c r="AE77" s="126"/>
      <c r="AF77" s="91"/>
      <c r="AG77" s="91"/>
      <c r="AH77" s="91"/>
      <c r="AI77" s="4" t="s">
        <v>124</v>
      </c>
    </row>
    <row r="78" spans="1:35" ht="15" customHeight="1">
      <c r="A78" s="1">
        <f t="shared" si="1"/>
        <v>46</v>
      </c>
      <c r="B78" s="114" t="s">
        <v>125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9"/>
      <c r="AD78" s="2">
        <v>162</v>
      </c>
      <c r="AE78" s="126"/>
      <c r="AF78" s="91"/>
      <c r="AG78" s="91"/>
      <c r="AH78" s="91"/>
      <c r="AI78" s="4" t="s">
        <v>126</v>
      </c>
    </row>
    <row r="79" spans="1:35" ht="15" customHeight="1">
      <c r="A79" s="1">
        <f t="shared" si="1"/>
        <v>47</v>
      </c>
      <c r="B79" s="114" t="s">
        <v>127</v>
      </c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9"/>
      <c r="AD79" s="2">
        <v>174</v>
      </c>
      <c r="AE79" s="126"/>
      <c r="AF79" s="91"/>
      <c r="AG79" s="91"/>
      <c r="AH79" s="91"/>
      <c r="AI79" s="4" t="s">
        <v>128</v>
      </c>
    </row>
    <row r="80" spans="1:35" ht="15" customHeight="1">
      <c r="A80" s="1">
        <f t="shared" si="1"/>
        <v>48</v>
      </c>
      <c r="B80" s="114" t="s">
        <v>129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9"/>
      <c r="AD80" s="2">
        <v>610</v>
      </c>
      <c r="AE80" s="126">
        <f>(R7+R10+U7+U10+Y7+Y10+AB7+AB10+R30+U30+Y30+AB30)</f>
        <v>0</v>
      </c>
      <c r="AF80" s="91"/>
      <c r="AG80" s="91"/>
      <c r="AH80" s="91"/>
      <c r="AI80" s="4" t="s">
        <v>130</v>
      </c>
    </row>
    <row r="81" spans="1:36" ht="15" customHeight="1">
      <c r="A81" s="1">
        <f t="shared" si="1"/>
        <v>49</v>
      </c>
      <c r="B81" s="114" t="s">
        <v>131</v>
      </c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9"/>
      <c r="AD81" s="2">
        <v>746</v>
      </c>
      <c r="AE81" s="126"/>
      <c r="AF81" s="91"/>
      <c r="AG81" s="91"/>
      <c r="AH81" s="91"/>
      <c r="AI81" s="4" t="s">
        <v>132</v>
      </c>
    </row>
    <row r="82" spans="1:36" ht="15" customHeight="1">
      <c r="A82" s="1">
        <f t="shared" si="1"/>
        <v>50</v>
      </c>
      <c r="B82" s="114" t="s">
        <v>133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9"/>
      <c r="AD82" s="2">
        <v>866</v>
      </c>
      <c r="AE82" s="126"/>
      <c r="AF82" s="91"/>
      <c r="AG82" s="91"/>
      <c r="AH82" s="91"/>
      <c r="AI82" s="4" t="s">
        <v>134</v>
      </c>
    </row>
    <row r="83" spans="1:36" ht="15" customHeight="1">
      <c r="A83" s="1">
        <f t="shared" si="1"/>
        <v>51</v>
      </c>
      <c r="B83" s="114" t="s">
        <v>135</v>
      </c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9"/>
      <c r="AD83" s="2">
        <v>607</v>
      </c>
      <c r="AE83" s="126"/>
      <c r="AF83" s="91"/>
      <c r="AG83" s="91"/>
      <c r="AH83" s="91"/>
      <c r="AI83" s="4" t="s">
        <v>136</v>
      </c>
    </row>
    <row r="84" spans="1:36" ht="15" customHeight="1">
      <c r="A84" s="1">
        <f t="shared" si="1"/>
        <v>52</v>
      </c>
      <c r="B84" s="155" t="s">
        <v>137</v>
      </c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20"/>
      <c r="AD84" s="9">
        <v>304</v>
      </c>
      <c r="AE84" s="126">
        <f>SUM(AE55:AH60)-SUM(AE63:AH83)</f>
        <v>0</v>
      </c>
      <c r="AF84" s="91"/>
      <c r="AG84" s="91"/>
      <c r="AH84" s="91"/>
      <c r="AI84" s="15" t="s">
        <v>138</v>
      </c>
    </row>
    <row r="85" spans="1:36" ht="12.75" customHeight="1">
      <c r="A85" s="184" t="s">
        <v>139</v>
      </c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4"/>
    </row>
    <row r="86" spans="1:36" ht="12.75" customHeight="1">
      <c r="A86" s="217" t="s">
        <v>140</v>
      </c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164"/>
    </row>
    <row r="87" spans="1:36" ht="12.75" customHeight="1">
      <c r="A87" s="137" t="s">
        <v>141</v>
      </c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138"/>
    </row>
    <row r="88" spans="1:36" ht="12.75" customHeight="1">
      <c r="A88" s="1">
        <v>53</v>
      </c>
      <c r="B88" s="183" t="s">
        <v>142</v>
      </c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9"/>
      <c r="R88" s="183" t="s">
        <v>143</v>
      </c>
      <c r="S88" s="98"/>
      <c r="T88" s="98"/>
      <c r="U88" s="98"/>
      <c r="V88" s="98"/>
      <c r="W88" s="99"/>
      <c r="X88" s="183" t="s">
        <v>144</v>
      </c>
      <c r="Y88" s="98"/>
      <c r="Z88" s="98"/>
      <c r="AA88" s="98"/>
      <c r="AB88" s="98"/>
      <c r="AC88" s="99"/>
      <c r="AD88" s="2">
        <v>31</v>
      </c>
      <c r="AE88" s="126">
        <f>IF(AE84&gt;0,AE84,0)</f>
        <v>0</v>
      </c>
      <c r="AF88" s="91"/>
      <c r="AG88" s="91"/>
      <c r="AH88" s="91"/>
      <c r="AI88" s="4" t="s">
        <v>145</v>
      </c>
    </row>
    <row r="89" spans="1:36" ht="14.25" customHeight="1">
      <c r="A89" s="1">
        <f t="shared" ref="A89:A92" si="2">+A88+1</f>
        <v>54</v>
      </c>
      <c r="B89" s="114" t="s">
        <v>146</v>
      </c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9"/>
      <c r="R89" s="2">
        <v>18</v>
      </c>
      <c r="S89" s="126">
        <f>IF(AE552&gt;0,AE552,0)</f>
        <v>0</v>
      </c>
      <c r="T89" s="91"/>
      <c r="U89" s="91"/>
      <c r="V89" s="91"/>
      <c r="W89" s="135"/>
      <c r="X89" s="2">
        <v>19</v>
      </c>
      <c r="Y89" s="126"/>
      <c r="Z89" s="91"/>
      <c r="AA89" s="91"/>
      <c r="AB89" s="91"/>
      <c r="AC89" s="135"/>
      <c r="AD89" s="2">
        <v>20</v>
      </c>
      <c r="AE89" s="126">
        <f>ROUND(S89*0.125,0)-Y89</f>
        <v>0</v>
      </c>
      <c r="AF89" s="91"/>
      <c r="AG89" s="91"/>
      <c r="AH89" s="91"/>
      <c r="AI89" s="4" t="s">
        <v>147</v>
      </c>
      <c r="AJ89" s="16">
        <f>IF(S89&lt;=0,0,S89-AE552)</f>
        <v>0</v>
      </c>
    </row>
    <row r="90" spans="1:36" ht="14.25" customHeight="1">
      <c r="A90" s="1">
        <f t="shared" si="2"/>
        <v>55</v>
      </c>
      <c r="B90" s="114" t="s">
        <v>148</v>
      </c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9"/>
      <c r="R90" s="2">
        <v>1109</v>
      </c>
      <c r="S90" s="126">
        <f>IF(AE437&gt;0,AE437,0)</f>
        <v>0</v>
      </c>
      <c r="T90" s="91"/>
      <c r="U90" s="91"/>
      <c r="V90" s="91"/>
      <c r="W90" s="135"/>
      <c r="X90" s="2">
        <v>1111</v>
      </c>
      <c r="Y90" s="126"/>
      <c r="Z90" s="91"/>
      <c r="AA90" s="91"/>
      <c r="AB90" s="91"/>
      <c r="AC90" s="135"/>
      <c r="AD90" s="2">
        <v>1113</v>
      </c>
      <c r="AE90" s="126">
        <f>ROUND(S90*0.27,0)-Y90</f>
        <v>0</v>
      </c>
      <c r="AF90" s="91"/>
      <c r="AG90" s="91"/>
      <c r="AH90" s="91"/>
      <c r="AI90" s="4" t="s">
        <v>149</v>
      </c>
      <c r="AJ90" s="16">
        <f>IF(S89&lt;=0,0,S90-AE437)</f>
        <v>0</v>
      </c>
    </row>
    <row r="91" spans="1:36" ht="24" customHeight="1">
      <c r="A91" s="1">
        <f t="shared" si="2"/>
        <v>56</v>
      </c>
      <c r="B91" s="160" t="s">
        <v>150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9"/>
      <c r="R91" s="2">
        <v>1640</v>
      </c>
      <c r="S91" s="126"/>
      <c r="T91" s="91"/>
      <c r="U91" s="91"/>
      <c r="V91" s="91"/>
      <c r="W91" s="135"/>
      <c r="X91" s="2">
        <v>1641</v>
      </c>
      <c r="Y91" s="126"/>
      <c r="Z91" s="91"/>
      <c r="AA91" s="91"/>
      <c r="AB91" s="91"/>
      <c r="AC91" s="135"/>
      <c r="AD91" s="2">
        <v>1642</v>
      </c>
      <c r="AE91" s="126">
        <f>ROUND(S91*0.25,0)-Y91</f>
        <v>0</v>
      </c>
      <c r="AF91" s="91"/>
      <c r="AG91" s="91"/>
      <c r="AH91" s="91"/>
      <c r="AI91" s="4" t="s">
        <v>151</v>
      </c>
      <c r="AJ91" s="16"/>
    </row>
    <row r="92" spans="1:36" ht="14.25" customHeight="1">
      <c r="A92" s="165">
        <f t="shared" si="2"/>
        <v>57</v>
      </c>
      <c r="B92" s="114" t="s">
        <v>152</v>
      </c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9"/>
      <c r="R92" s="2">
        <v>187</v>
      </c>
      <c r="S92" s="126">
        <f>SUM(S93:W96)</f>
        <v>0</v>
      </c>
      <c r="T92" s="91"/>
      <c r="U92" s="91"/>
      <c r="V92" s="91"/>
      <c r="W92" s="135"/>
      <c r="X92" s="2">
        <v>188</v>
      </c>
      <c r="Y92" s="126">
        <f>+Y93</f>
        <v>0</v>
      </c>
      <c r="Z92" s="91"/>
      <c r="AA92" s="91"/>
      <c r="AB92" s="91"/>
      <c r="AC92" s="135"/>
      <c r="AD92" s="2">
        <v>189</v>
      </c>
      <c r="AE92" s="126">
        <f>SUM(AE93:AH96)</f>
        <v>0</v>
      </c>
      <c r="AF92" s="91"/>
      <c r="AG92" s="91"/>
      <c r="AH92" s="91"/>
      <c r="AI92" s="4" t="s">
        <v>153</v>
      </c>
      <c r="AJ92" s="16"/>
    </row>
    <row r="93" spans="1:36" ht="14.25" customHeight="1">
      <c r="A93" s="148"/>
      <c r="B93" s="114" t="s">
        <v>154</v>
      </c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9"/>
      <c r="R93" s="2">
        <v>1924</v>
      </c>
      <c r="S93" s="126"/>
      <c r="T93" s="91"/>
      <c r="U93" s="91"/>
      <c r="V93" s="91"/>
      <c r="W93" s="135"/>
      <c r="X93" s="2">
        <v>1925</v>
      </c>
      <c r="Y93" s="126"/>
      <c r="Z93" s="91"/>
      <c r="AA93" s="91"/>
      <c r="AB93" s="91"/>
      <c r="AC93" s="135"/>
      <c r="AD93" s="2">
        <v>1926</v>
      </c>
      <c r="AE93" s="126">
        <f>ROUND(S93*0.25,0)-Y93</f>
        <v>0</v>
      </c>
      <c r="AF93" s="91"/>
      <c r="AG93" s="91"/>
      <c r="AH93" s="91"/>
      <c r="AI93" s="213"/>
      <c r="AJ93" s="16"/>
    </row>
    <row r="94" spans="1:36" ht="14.25" customHeight="1">
      <c r="A94" s="148"/>
      <c r="B94" s="114" t="s">
        <v>155</v>
      </c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9"/>
      <c r="R94" s="2">
        <v>1927</v>
      </c>
      <c r="S94" s="126"/>
      <c r="T94" s="91"/>
      <c r="U94" s="91"/>
      <c r="V94" s="91"/>
      <c r="W94" s="135"/>
      <c r="X94" s="161"/>
      <c r="Y94" s="98"/>
      <c r="Z94" s="98"/>
      <c r="AA94" s="98"/>
      <c r="AB94" s="98"/>
      <c r="AC94" s="99"/>
      <c r="AD94" s="2">
        <v>1928</v>
      </c>
      <c r="AE94" s="126">
        <f t="shared" ref="AE94:AE96" si="3">ROUND(S94*0.27,0)</f>
        <v>0</v>
      </c>
      <c r="AF94" s="91"/>
      <c r="AG94" s="91"/>
      <c r="AH94" s="91"/>
      <c r="AI94" s="168"/>
      <c r="AJ94" s="16"/>
    </row>
    <row r="95" spans="1:36" ht="14.25" customHeight="1">
      <c r="A95" s="148"/>
      <c r="B95" s="114" t="s">
        <v>156</v>
      </c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9"/>
      <c r="R95" s="2">
        <v>1929</v>
      </c>
      <c r="S95" s="126"/>
      <c r="T95" s="91"/>
      <c r="U95" s="91"/>
      <c r="V95" s="91"/>
      <c r="W95" s="135"/>
      <c r="X95" s="161"/>
      <c r="Y95" s="98"/>
      <c r="Z95" s="98"/>
      <c r="AA95" s="98"/>
      <c r="AB95" s="98"/>
      <c r="AC95" s="99"/>
      <c r="AD95" s="2">
        <v>1930</v>
      </c>
      <c r="AE95" s="126">
        <f t="shared" si="3"/>
        <v>0</v>
      </c>
      <c r="AF95" s="91"/>
      <c r="AG95" s="91"/>
      <c r="AH95" s="91"/>
      <c r="AI95" s="168"/>
      <c r="AJ95" s="16"/>
    </row>
    <row r="96" spans="1:36" ht="14.25" customHeight="1">
      <c r="A96" s="166"/>
      <c r="B96" s="114" t="s">
        <v>157</v>
      </c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9"/>
      <c r="R96" s="2">
        <v>1931</v>
      </c>
      <c r="S96" s="126"/>
      <c r="T96" s="91"/>
      <c r="U96" s="91"/>
      <c r="V96" s="91"/>
      <c r="W96" s="135"/>
      <c r="X96" s="161"/>
      <c r="Y96" s="98"/>
      <c r="Z96" s="98"/>
      <c r="AA96" s="98"/>
      <c r="AB96" s="98"/>
      <c r="AC96" s="99"/>
      <c r="AD96" s="2">
        <v>1932</v>
      </c>
      <c r="AE96" s="126">
        <f t="shared" si="3"/>
        <v>0</v>
      </c>
      <c r="AF96" s="91"/>
      <c r="AG96" s="91"/>
      <c r="AH96" s="91"/>
      <c r="AI96" s="169"/>
      <c r="AJ96" s="16"/>
    </row>
    <row r="97" spans="1:36" ht="14.25" customHeight="1">
      <c r="A97" s="165">
        <f>+A92+1</f>
        <v>58</v>
      </c>
      <c r="B97" s="114" t="s">
        <v>158</v>
      </c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9"/>
      <c r="R97" s="2">
        <v>1037</v>
      </c>
      <c r="S97" s="126">
        <f>SUM(S98:W102)</f>
        <v>0</v>
      </c>
      <c r="T97" s="91"/>
      <c r="U97" s="91"/>
      <c r="V97" s="91"/>
      <c r="W97" s="135"/>
      <c r="X97" s="2">
        <v>1038</v>
      </c>
      <c r="Y97" s="126">
        <f>+Y98+Y100+Y101+Y102</f>
        <v>0</v>
      </c>
      <c r="Z97" s="91"/>
      <c r="AA97" s="91"/>
      <c r="AB97" s="91"/>
      <c r="AC97" s="135"/>
      <c r="AD97" s="2">
        <v>1039</v>
      </c>
      <c r="AE97" s="126">
        <f>SUM(AE98:AH102)</f>
        <v>0</v>
      </c>
      <c r="AF97" s="91"/>
      <c r="AG97" s="91"/>
      <c r="AH97" s="91"/>
      <c r="AI97" s="4" t="s">
        <v>159</v>
      </c>
      <c r="AJ97" s="16"/>
    </row>
    <row r="98" spans="1:36" ht="25.5" customHeight="1">
      <c r="A98" s="148"/>
      <c r="B98" s="114" t="s">
        <v>160</v>
      </c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130"/>
      <c r="R98" s="2">
        <v>1892</v>
      </c>
      <c r="S98" s="126"/>
      <c r="T98" s="91"/>
      <c r="U98" s="91"/>
      <c r="V98" s="91"/>
      <c r="W98" s="135"/>
      <c r="X98" s="2">
        <v>1893</v>
      </c>
      <c r="Y98" s="126"/>
      <c r="Z98" s="91"/>
      <c r="AA98" s="91"/>
      <c r="AB98" s="91"/>
      <c r="AC98" s="135"/>
      <c r="AD98" s="2">
        <v>1894</v>
      </c>
      <c r="AE98" s="126">
        <f t="shared" ref="AE98:AE102" si="4">(S98*0.25)-Y98</f>
        <v>0</v>
      </c>
      <c r="AF98" s="91"/>
      <c r="AG98" s="91"/>
      <c r="AH98" s="91"/>
      <c r="AI98" s="216"/>
      <c r="AJ98" s="16"/>
    </row>
    <row r="99" spans="1:36" ht="14.25" customHeight="1">
      <c r="A99" s="148"/>
      <c r="B99" s="114" t="s">
        <v>161</v>
      </c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130"/>
      <c r="R99" s="2">
        <v>1895</v>
      </c>
      <c r="S99" s="126"/>
      <c r="T99" s="91"/>
      <c r="U99" s="91"/>
      <c r="V99" s="91"/>
      <c r="W99" s="135"/>
      <c r="X99" s="161"/>
      <c r="Y99" s="98"/>
      <c r="Z99" s="98"/>
      <c r="AA99" s="98"/>
      <c r="AB99" s="98"/>
      <c r="AC99" s="99"/>
      <c r="AD99" s="2">
        <v>1897</v>
      </c>
      <c r="AE99" s="126">
        <f t="shared" si="4"/>
        <v>0</v>
      </c>
      <c r="AF99" s="91"/>
      <c r="AG99" s="91"/>
      <c r="AH99" s="91"/>
      <c r="AI99" s="168"/>
      <c r="AJ99" s="16"/>
    </row>
    <row r="100" spans="1:36" ht="14.25" customHeight="1">
      <c r="A100" s="148"/>
      <c r="B100" s="114" t="s">
        <v>162</v>
      </c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130"/>
      <c r="R100" s="2">
        <v>1898</v>
      </c>
      <c r="S100" s="126"/>
      <c r="T100" s="91"/>
      <c r="U100" s="91"/>
      <c r="V100" s="91"/>
      <c r="W100" s="135"/>
      <c r="X100" s="2">
        <v>1899</v>
      </c>
      <c r="Y100" s="126"/>
      <c r="Z100" s="91"/>
      <c r="AA100" s="91"/>
      <c r="AB100" s="91"/>
      <c r="AC100" s="135"/>
      <c r="AD100" s="2">
        <v>1900</v>
      </c>
      <c r="AE100" s="126">
        <f t="shared" si="4"/>
        <v>0</v>
      </c>
      <c r="AF100" s="91"/>
      <c r="AG100" s="91"/>
      <c r="AH100" s="91"/>
      <c r="AI100" s="168"/>
      <c r="AJ100" s="16"/>
    </row>
    <row r="101" spans="1:36" ht="14.25" customHeight="1">
      <c r="A101" s="148"/>
      <c r="B101" s="114" t="s">
        <v>163</v>
      </c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130"/>
      <c r="R101" s="2">
        <v>1901</v>
      </c>
      <c r="S101" s="126"/>
      <c r="T101" s="91"/>
      <c r="U101" s="91"/>
      <c r="V101" s="91"/>
      <c r="W101" s="135"/>
      <c r="X101" s="2">
        <v>1902</v>
      </c>
      <c r="Y101" s="126"/>
      <c r="Z101" s="91"/>
      <c r="AA101" s="91"/>
      <c r="AB101" s="91"/>
      <c r="AC101" s="135"/>
      <c r="AD101" s="2">
        <v>1903</v>
      </c>
      <c r="AE101" s="126">
        <f t="shared" si="4"/>
        <v>0</v>
      </c>
      <c r="AF101" s="91"/>
      <c r="AG101" s="91"/>
      <c r="AH101" s="91"/>
      <c r="AI101" s="168"/>
      <c r="AJ101" s="16"/>
    </row>
    <row r="102" spans="1:36" ht="14.25" customHeight="1">
      <c r="A102" s="166"/>
      <c r="B102" s="114" t="s">
        <v>164</v>
      </c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130"/>
      <c r="R102" s="2">
        <v>1912</v>
      </c>
      <c r="S102" s="126"/>
      <c r="T102" s="91"/>
      <c r="U102" s="91"/>
      <c r="V102" s="91"/>
      <c r="W102" s="135"/>
      <c r="X102" s="2">
        <v>1918</v>
      </c>
      <c r="Y102" s="126"/>
      <c r="Z102" s="91"/>
      <c r="AA102" s="91"/>
      <c r="AB102" s="91"/>
      <c r="AC102" s="135"/>
      <c r="AD102" s="2">
        <v>1913</v>
      </c>
      <c r="AE102" s="126">
        <f t="shared" si="4"/>
        <v>0</v>
      </c>
      <c r="AF102" s="91"/>
      <c r="AG102" s="91"/>
      <c r="AH102" s="91"/>
      <c r="AI102" s="169"/>
      <c r="AJ102" s="16"/>
    </row>
    <row r="103" spans="1:36" ht="14.25" customHeight="1">
      <c r="A103" s="1">
        <f>+A97+1</f>
        <v>59</v>
      </c>
      <c r="B103" s="114" t="s">
        <v>165</v>
      </c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9"/>
      <c r="R103" s="2">
        <v>77</v>
      </c>
      <c r="S103" s="126"/>
      <c r="T103" s="91"/>
      <c r="U103" s="91"/>
      <c r="V103" s="91"/>
      <c r="W103" s="135"/>
      <c r="X103" s="2">
        <v>74</v>
      </c>
      <c r="Y103" s="126"/>
      <c r="Z103" s="91"/>
      <c r="AA103" s="91"/>
      <c r="AB103" s="91"/>
      <c r="AC103" s="135"/>
      <c r="AD103" s="2">
        <v>79</v>
      </c>
      <c r="AE103" s="126">
        <f>(S103*0.4)-Y103</f>
        <v>0</v>
      </c>
      <c r="AF103" s="91"/>
      <c r="AG103" s="91"/>
      <c r="AH103" s="91"/>
      <c r="AI103" s="4" t="s">
        <v>166</v>
      </c>
      <c r="AJ103" s="16"/>
    </row>
    <row r="104" spans="1:36" ht="14.25" customHeight="1">
      <c r="A104" s="1">
        <f t="shared" ref="A104:A107" si="5">+A103+1</f>
        <v>60</v>
      </c>
      <c r="B104" s="114" t="s">
        <v>167</v>
      </c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9"/>
      <c r="R104" s="2">
        <v>1040</v>
      </c>
      <c r="S104" s="126"/>
      <c r="T104" s="91"/>
      <c r="U104" s="91"/>
      <c r="V104" s="91"/>
      <c r="W104" s="135"/>
      <c r="X104" s="161"/>
      <c r="Y104" s="98"/>
      <c r="Z104" s="98"/>
      <c r="AA104" s="98"/>
      <c r="AB104" s="98"/>
      <c r="AC104" s="99"/>
      <c r="AD104" s="2">
        <v>1041</v>
      </c>
      <c r="AE104" s="126"/>
      <c r="AF104" s="91"/>
      <c r="AG104" s="91"/>
      <c r="AH104" s="91"/>
      <c r="AI104" s="4" t="s">
        <v>168</v>
      </c>
      <c r="AJ104" s="16"/>
    </row>
    <row r="105" spans="1:36" ht="14.25" customHeight="1">
      <c r="A105" s="1">
        <f t="shared" si="5"/>
        <v>61</v>
      </c>
      <c r="B105" s="114" t="s">
        <v>169</v>
      </c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9"/>
      <c r="AD105" s="2">
        <v>1042</v>
      </c>
      <c r="AE105" s="126"/>
      <c r="AF105" s="91"/>
      <c r="AG105" s="91"/>
      <c r="AH105" s="91"/>
      <c r="AI105" s="4" t="s">
        <v>170</v>
      </c>
      <c r="AJ105" s="16"/>
    </row>
    <row r="106" spans="1:36" ht="14.25" customHeight="1">
      <c r="A106" s="1">
        <f t="shared" si="5"/>
        <v>62</v>
      </c>
      <c r="B106" s="114" t="s">
        <v>171</v>
      </c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9"/>
      <c r="R106" s="2">
        <v>824</v>
      </c>
      <c r="S106" s="126"/>
      <c r="T106" s="91"/>
      <c r="U106" s="91"/>
      <c r="V106" s="91"/>
      <c r="W106" s="135"/>
      <c r="X106" s="161"/>
      <c r="Y106" s="98"/>
      <c r="Z106" s="98"/>
      <c r="AA106" s="98"/>
      <c r="AB106" s="98"/>
      <c r="AC106" s="99"/>
      <c r="AD106" s="2">
        <v>825</v>
      </c>
      <c r="AE106" s="126"/>
      <c r="AF106" s="91"/>
      <c r="AG106" s="91"/>
      <c r="AH106" s="91"/>
      <c r="AI106" s="4" t="s">
        <v>172</v>
      </c>
      <c r="AJ106" s="16"/>
    </row>
    <row r="107" spans="1:36" ht="14.25" customHeight="1">
      <c r="A107" s="165">
        <f t="shared" si="5"/>
        <v>63</v>
      </c>
      <c r="B107" s="201" t="s">
        <v>173</v>
      </c>
      <c r="C107" s="202"/>
      <c r="D107" s="202"/>
      <c r="E107" s="202"/>
      <c r="F107" s="202"/>
      <c r="G107" s="202"/>
      <c r="H107" s="202"/>
      <c r="I107" s="202"/>
      <c r="J107" s="202"/>
      <c r="K107" s="202"/>
      <c r="L107" s="202"/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3"/>
      <c r="AD107" s="2">
        <v>1976</v>
      </c>
      <c r="AE107" s="126">
        <f>SUM(AE108:AH109)</f>
        <v>0</v>
      </c>
      <c r="AF107" s="91"/>
      <c r="AG107" s="91"/>
      <c r="AH107" s="91"/>
      <c r="AI107" s="4" t="s">
        <v>174</v>
      </c>
      <c r="AJ107" s="16"/>
    </row>
    <row r="108" spans="1:36" ht="14.25" customHeight="1">
      <c r="A108" s="148"/>
      <c r="B108" s="114" t="s">
        <v>175</v>
      </c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9"/>
      <c r="R108" s="2">
        <v>1977</v>
      </c>
      <c r="S108" s="126"/>
      <c r="T108" s="91"/>
      <c r="U108" s="91"/>
      <c r="V108" s="91"/>
      <c r="W108" s="135"/>
      <c r="X108" s="17"/>
      <c r="Y108" s="18"/>
      <c r="Z108" s="18"/>
      <c r="AA108" s="18"/>
      <c r="AB108" s="18"/>
      <c r="AC108" s="19"/>
      <c r="AD108" s="2">
        <v>1978</v>
      </c>
      <c r="AE108" s="126"/>
      <c r="AF108" s="91"/>
      <c r="AG108" s="91"/>
      <c r="AH108" s="91"/>
      <c r="AI108" s="212"/>
      <c r="AJ108" s="16"/>
    </row>
    <row r="109" spans="1:36" ht="14.25" customHeight="1">
      <c r="A109" s="166"/>
      <c r="B109" s="114" t="s">
        <v>176</v>
      </c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9"/>
      <c r="R109" s="2">
        <v>1979</v>
      </c>
      <c r="S109" s="126"/>
      <c r="T109" s="91"/>
      <c r="U109" s="91"/>
      <c r="V109" s="91"/>
      <c r="W109" s="135"/>
      <c r="X109" s="17"/>
      <c r="Y109" s="18"/>
      <c r="Z109" s="18"/>
      <c r="AA109" s="18"/>
      <c r="AB109" s="18"/>
      <c r="AC109" s="19"/>
      <c r="AD109" s="2">
        <v>1980</v>
      </c>
      <c r="AE109" s="126"/>
      <c r="AF109" s="91"/>
      <c r="AG109" s="91"/>
      <c r="AH109" s="91"/>
      <c r="AI109" s="169"/>
      <c r="AJ109" s="16"/>
    </row>
    <row r="110" spans="1:36" ht="14.25" customHeight="1">
      <c r="A110" s="1">
        <f>+A107+1</f>
        <v>64</v>
      </c>
      <c r="B110" s="114" t="s">
        <v>177</v>
      </c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9"/>
      <c r="R110" s="2">
        <v>1043</v>
      </c>
      <c r="S110" s="126"/>
      <c r="T110" s="91"/>
      <c r="U110" s="91"/>
      <c r="V110" s="91"/>
      <c r="W110" s="135"/>
      <c r="X110" s="2">
        <v>1102</v>
      </c>
      <c r="Y110" s="126"/>
      <c r="Z110" s="91"/>
      <c r="AA110" s="91"/>
      <c r="AB110" s="91"/>
      <c r="AC110" s="135"/>
      <c r="AD110" s="2">
        <v>1044</v>
      </c>
      <c r="AE110" s="126">
        <f>(S110*0.1)-Y110</f>
        <v>0</v>
      </c>
      <c r="AF110" s="91"/>
      <c r="AG110" s="91"/>
      <c r="AH110" s="91"/>
      <c r="AI110" s="4" t="s">
        <v>178</v>
      </c>
      <c r="AJ110" s="16"/>
    </row>
    <row r="111" spans="1:36" ht="14.25" customHeight="1">
      <c r="A111" s="1">
        <f t="shared" ref="A111:A129" si="6">+A110+1</f>
        <v>65</v>
      </c>
      <c r="B111" s="114" t="s">
        <v>179</v>
      </c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9"/>
      <c r="R111" s="2">
        <v>113</v>
      </c>
      <c r="S111" s="126"/>
      <c r="T111" s="91"/>
      <c r="U111" s="91"/>
      <c r="V111" s="91"/>
      <c r="W111" s="135"/>
      <c r="X111" s="2">
        <v>1007</v>
      </c>
      <c r="Y111" s="126"/>
      <c r="Z111" s="91"/>
      <c r="AA111" s="91"/>
      <c r="AB111" s="91"/>
      <c r="AC111" s="135"/>
      <c r="AD111" s="2">
        <v>114</v>
      </c>
      <c r="AE111" s="126">
        <f>(S111*0.4)-Y111</f>
        <v>0</v>
      </c>
      <c r="AF111" s="91"/>
      <c r="AG111" s="91"/>
      <c r="AH111" s="91"/>
      <c r="AI111" s="4" t="s">
        <v>180</v>
      </c>
      <c r="AJ111" s="16"/>
    </row>
    <row r="112" spans="1:36" ht="22.5" customHeight="1">
      <c r="A112" s="1">
        <f t="shared" si="6"/>
        <v>66</v>
      </c>
      <c r="B112" s="160" t="s">
        <v>181</v>
      </c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9"/>
      <c r="R112" s="2">
        <v>1829</v>
      </c>
      <c r="S112" s="126"/>
      <c r="T112" s="91"/>
      <c r="U112" s="91"/>
      <c r="V112" s="91"/>
      <c r="W112" s="135"/>
      <c r="X112" s="161"/>
      <c r="Y112" s="98"/>
      <c r="Z112" s="98"/>
      <c r="AA112" s="98"/>
      <c r="AB112" s="98"/>
      <c r="AC112" s="99"/>
      <c r="AD112" s="2">
        <v>1830</v>
      </c>
      <c r="AE112" s="126">
        <f>S112*0.1</f>
        <v>0</v>
      </c>
      <c r="AF112" s="91"/>
      <c r="AG112" s="91"/>
      <c r="AH112" s="91"/>
      <c r="AI112" s="4" t="s">
        <v>182</v>
      </c>
      <c r="AJ112" s="16"/>
    </row>
    <row r="113" spans="1:35" ht="14.25" customHeight="1">
      <c r="A113" s="1">
        <f t="shared" si="6"/>
        <v>67</v>
      </c>
      <c r="B113" s="114" t="s">
        <v>183</v>
      </c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9"/>
      <c r="R113" s="2">
        <v>1835</v>
      </c>
      <c r="S113" s="126"/>
      <c r="T113" s="91"/>
      <c r="U113" s="91"/>
      <c r="V113" s="91"/>
      <c r="W113" s="135"/>
      <c r="X113" s="2">
        <v>1836</v>
      </c>
      <c r="Y113" s="126"/>
      <c r="Z113" s="91"/>
      <c r="AA113" s="91"/>
      <c r="AB113" s="91"/>
      <c r="AC113" s="135"/>
      <c r="AD113" s="2">
        <v>1837</v>
      </c>
      <c r="AE113" s="126"/>
      <c r="AF113" s="91"/>
      <c r="AG113" s="91"/>
      <c r="AH113" s="91"/>
      <c r="AI113" s="4" t="s">
        <v>184</v>
      </c>
    </row>
    <row r="114" spans="1:35" ht="14.25" customHeight="1">
      <c r="A114" s="1">
        <f t="shared" si="6"/>
        <v>68</v>
      </c>
      <c r="B114" s="114" t="s">
        <v>185</v>
      </c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9"/>
      <c r="R114" s="2">
        <v>908</v>
      </c>
      <c r="S114" s="126"/>
      <c r="T114" s="91"/>
      <c r="U114" s="91"/>
      <c r="V114" s="91"/>
      <c r="W114" s="135"/>
      <c r="X114" s="161"/>
      <c r="Y114" s="98"/>
      <c r="Z114" s="98"/>
      <c r="AA114" s="98"/>
      <c r="AB114" s="98"/>
      <c r="AC114" s="99"/>
      <c r="AD114" s="2">
        <v>909</v>
      </c>
      <c r="AE114" s="126"/>
      <c r="AF114" s="91"/>
      <c r="AG114" s="91"/>
      <c r="AH114" s="91"/>
      <c r="AI114" s="4" t="s">
        <v>186</v>
      </c>
    </row>
    <row r="115" spans="1:35" ht="14.25" customHeight="1">
      <c r="A115" s="1">
        <f t="shared" si="6"/>
        <v>69</v>
      </c>
      <c r="B115" s="114" t="s">
        <v>187</v>
      </c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9"/>
      <c r="R115" s="2">
        <v>951</v>
      </c>
      <c r="S115" s="126"/>
      <c r="T115" s="91"/>
      <c r="U115" s="91"/>
      <c r="V115" s="91"/>
      <c r="W115" s="135"/>
      <c r="X115" s="161"/>
      <c r="Y115" s="98"/>
      <c r="Z115" s="98"/>
      <c r="AA115" s="98"/>
      <c r="AB115" s="98"/>
      <c r="AC115" s="99"/>
      <c r="AD115" s="2">
        <v>952</v>
      </c>
      <c r="AE115" s="126">
        <f>S115*0.1</f>
        <v>0</v>
      </c>
      <c r="AF115" s="91"/>
      <c r="AG115" s="91"/>
      <c r="AH115" s="91"/>
      <c r="AI115" s="4" t="s">
        <v>188</v>
      </c>
    </row>
    <row r="116" spans="1:35" ht="14.25" customHeight="1">
      <c r="A116" s="1">
        <f t="shared" si="6"/>
        <v>70</v>
      </c>
      <c r="B116" s="114" t="s">
        <v>189</v>
      </c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9"/>
      <c r="R116" s="2">
        <v>753</v>
      </c>
      <c r="S116" s="126"/>
      <c r="T116" s="91"/>
      <c r="U116" s="91"/>
      <c r="V116" s="91"/>
      <c r="W116" s="135"/>
      <c r="X116" s="2">
        <v>754</v>
      </c>
      <c r="Y116" s="126"/>
      <c r="Z116" s="91"/>
      <c r="AA116" s="91"/>
      <c r="AB116" s="91"/>
      <c r="AC116" s="135"/>
      <c r="AD116" s="2">
        <v>755</v>
      </c>
      <c r="AE116" s="126">
        <f>(S116*0.35)-Y116</f>
        <v>0</v>
      </c>
      <c r="AF116" s="91"/>
      <c r="AG116" s="91"/>
      <c r="AH116" s="91"/>
      <c r="AI116" s="4" t="s">
        <v>190</v>
      </c>
    </row>
    <row r="117" spans="1:35" ht="14.25" customHeight="1">
      <c r="A117" s="1">
        <f t="shared" si="6"/>
        <v>71</v>
      </c>
      <c r="B117" s="114" t="s">
        <v>191</v>
      </c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9"/>
      <c r="R117" s="2">
        <v>133</v>
      </c>
      <c r="S117" s="126"/>
      <c r="T117" s="91"/>
      <c r="U117" s="91"/>
      <c r="V117" s="91"/>
      <c r="W117" s="135"/>
      <c r="X117" s="2">
        <v>138</v>
      </c>
      <c r="Y117" s="126"/>
      <c r="Z117" s="91"/>
      <c r="AA117" s="91"/>
      <c r="AB117" s="91"/>
      <c r="AC117" s="135"/>
      <c r="AD117" s="2">
        <v>134</v>
      </c>
      <c r="AE117" s="126"/>
      <c r="AF117" s="91"/>
      <c r="AG117" s="91"/>
      <c r="AH117" s="91"/>
      <c r="AI117" s="4" t="s">
        <v>192</v>
      </c>
    </row>
    <row r="118" spans="1:35" ht="14.25" customHeight="1">
      <c r="A118" s="1">
        <f t="shared" si="6"/>
        <v>72</v>
      </c>
      <c r="B118" s="114" t="s">
        <v>193</v>
      </c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9"/>
      <c r="R118" s="2">
        <v>32</v>
      </c>
      <c r="S118" s="126"/>
      <c r="T118" s="91"/>
      <c r="U118" s="91"/>
      <c r="V118" s="91"/>
      <c r="W118" s="135"/>
      <c r="X118" s="2">
        <v>76</v>
      </c>
      <c r="Y118" s="126"/>
      <c r="Z118" s="91"/>
      <c r="AA118" s="91"/>
      <c r="AB118" s="91"/>
      <c r="AC118" s="135"/>
      <c r="AD118" s="2">
        <v>34</v>
      </c>
      <c r="AE118" s="126"/>
      <c r="AF118" s="91"/>
      <c r="AG118" s="91"/>
      <c r="AH118" s="91"/>
      <c r="AI118" s="4" t="s">
        <v>194</v>
      </c>
    </row>
    <row r="119" spans="1:35" ht="14.25" customHeight="1">
      <c r="A119" s="1">
        <f t="shared" si="6"/>
        <v>73</v>
      </c>
      <c r="B119" s="114" t="s">
        <v>195</v>
      </c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9"/>
      <c r="R119" s="2">
        <v>1643</v>
      </c>
      <c r="S119" s="126"/>
      <c r="T119" s="91"/>
      <c r="U119" s="91"/>
      <c r="V119" s="91"/>
      <c r="W119" s="135"/>
      <c r="X119" s="161"/>
      <c r="Y119" s="98"/>
      <c r="Z119" s="98"/>
      <c r="AA119" s="98"/>
      <c r="AB119" s="98"/>
      <c r="AC119" s="99"/>
      <c r="AD119" s="2">
        <v>1644</v>
      </c>
      <c r="AE119" s="126">
        <f>S119*0.25</f>
        <v>0</v>
      </c>
      <c r="AF119" s="91"/>
      <c r="AG119" s="91"/>
      <c r="AH119" s="91"/>
      <c r="AI119" s="4" t="s">
        <v>196</v>
      </c>
    </row>
    <row r="120" spans="1:35" ht="23.25" customHeight="1">
      <c r="A120" s="1">
        <f t="shared" si="6"/>
        <v>74</v>
      </c>
      <c r="B120" s="114" t="s">
        <v>197</v>
      </c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9"/>
      <c r="AD120" s="2">
        <v>911</v>
      </c>
      <c r="AE120" s="126"/>
      <c r="AF120" s="91"/>
      <c r="AG120" s="91"/>
      <c r="AH120" s="91"/>
      <c r="AI120" s="4" t="s">
        <v>198</v>
      </c>
    </row>
    <row r="121" spans="1:35" ht="23.25" customHeight="1">
      <c r="A121" s="1">
        <f t="shared" si="6"/>
        <v>75</v>
      </c>
      <c r="B121" s="114" t="s">
        <v>199</v>
      </c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9"/>
      <c r="AD121" s="2">
        <v>913</v>
      </c>
      <c r="AE121" s="126"/>
      <c r="AF121" s="91"/>
      <c r="AG121" s="91"/>
      <c r="AH121" s="91"/>
      <c r="AI121" s="4" t="s">
        <v>200</v>
      </c>
    </row>
    <row r="122" spans="1:35" ht="14.25" customHeight="1">
      <c r="A122" s="1">
        <f t="shared" si="6"/>
        <v>76</v>
      </c>
      <c r="B122" s="114" t="s">
        <v>201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9"/>
      <c r="AD122" s="2">
        <v>923</v>
      </c>
      <c r="AE122" s="126"/>
      <c r="AF122" s="91"/>
      <c r="AG122" s="91"/>
      <c r="AH122" s="91"/>
      <c r="AI122" s="4" t="s">
        <v>202</v>
      </c>
    </row>
    <row r="123" spans="1:35" ht="14.25" customHeight="1">
      <c r="A123" s="1">
        <f t="shared" si="6"/>
        <v>77</v>
      </c>
      <c r="B123" s="114" t="s">
        <v>203</v>
      </c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9"/>
      <c r="AD123" s="2">
        <v>924</v>
      </c>
      <c r="AE123" s="126"/>
      <c r="AF123" s="91"/>
      <c r="AG123" s="91"/>
      <c r="AH123" s="91"/>
      <c r="AI123" s="4" t="s">
        <v>204</v>
      </c>
    </row>
    <row r="124" spans="1:35" ht="21.75" customHeight="1">
      <c r="A124" s="1">
        <f t="shared" si="6"/>
        <v>78</v>
      </c>
      <c r="B124" s="114" t="s">
        <v>205</v>
      </c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9"/>
      <c r="AD124" s="2">
        <v>1051</v>
      </c>
      <c r="AE124" s="126"/>
      <c r="AF124" s="91"/>
      <c r="AG124" s="91"/>
      <c r="AH124" s="91"/>
      <c r="AI124" s="4" t="s">
        <v>206</v>
      </c>
    </row>
    <row r="125" spans="1:35" ht="21.75" customHeight="1">
      <c r="A125" s="1">
        <f t="shared" si="6"/>
        <v>79</v>
      </c>
      <c r="B125" s="114" t="s">
        <v>207</v>
      </c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9"/>
      <c r="AD125" s="2">
        <v>1052</v>
      </c>
      <c r="AE125" s="126"/>
      <c r="AF125" s="91"/>
      <c r="AG125" s="91"/>
      <c r="AH125" s="91"/>
      <c r="AI125" s="4" t="s">
        <v>208</v>
      </c>
    </row>
    <row r="126" spans="1:35" ht="14.25" customHeight="1">
      <c r="A126" s="1">
        <f t="shared" si="6"/>
        <v>80</v>
      </c>
      <c r="B126" s="114" t="s">
        <v>209</v>
      </c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9"/>
      <c r="AD126" s="2">
        <v>21</v>
      </c>
      <c r="AE126" s="126"/>
      <c r="AF126" s="91"/>
      <c r="AG126" s="91"/>
      <c r="AH126" s="91"/>
      <c r="AI126" s="4" t="s">
        <v>210</v>
      </c>
    </row>
    <row r="127" spans="1:35" ht="14.25" customHeight="1">
      <c r="A127" s="1">
        <f t="shared" si="6"/>
        <v>81</v>
      </c>
      <c r="B127" s="114" t="s">
        <v>211</v>
      </c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9"/>
      <c r="AD127" s="2">
        <v>43</v>
      </c>
      <c r="AE127" s="126"/>
      <c r="AF127" s="91"/>
      <c r="AG127" s="91"/>
      <c r="AH127" s="91"/>
      <c r="AI127" s="4" t="s">
        <v>212</v>
      </c>
    </row>
    <row r="128" spans="1:35" ht="14.25" customHeight="1">
      <c r="A128" s="1">
        <f t="shared" si="6"/>
        <v>82</v>
      </c>
      <c r="B128" s="114" t="s">
        <v>213</v>
      </c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9"/>
      <c r="AD128" s="2">
        <v>767</v>
      </c>
      <c r="AE128" s="126"/>
      <c r="AF128" s="91"/>
      <c r="AG128" s="91"/>
      <c r="AH128" s="91"/>
      <c r="AI128" s="4" t="s">
        <v>214</v>
      </c>
    </row>
    <row r="129" spans="1:35" ht="14.25" customHeight="1">
      <c r="A129" s="1">
        <f t="shared" si="6"/>
        <v>83</v>
      </c>
      <c r="B129" s="114" t="s">
        <v>215</v>
      </c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  <c r="AA129" s="98"/>
      <c r="AB129" s="98"/>
      <c r="AC129" s="99"/>
      <c r="AD129" s="2">
        <v>862</v>
      </c>
      <c r="AE129" s="126"/>
      <c r="AF129" s="91"/>
      <c r="AG129" s="91"/>
      <c r="AH129" s="91"/>
      <c r="AI129" s="4" t="s">
        <v>216</v>
      </c>
    </row>
    <row r="130" spans="1:35" ht="12.75" customHeight="1">
      <c r="A130" s="162" t="s">
        <v>217</v>
      </c>
      <c r="B130" s="123"/>
      <c r="C130" s="123"/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  <c r="AA130" s="123"/>
      <c r="AB130" s="123"/>
      <c r="AC130" s="123"/>
      <c r="AD130" s="123"/>
      <c r="AE130" s="123"/>
      <c r="AF130" s="123"/>
      <c r="AG130" s="123"/>
      <c r="AH130" s="123"/>
      <c r="AI130" s="124"/>
    </row>
    <row r="131" spans="1:35" ht="12.75" customHeight="1">
      <c r="A131" s="163" t="s">
        <v>218</v>
      </c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164"/>
    </row>
    <row r="132" spans="1:35" ht="12.75" customHeight="1">
      <c r="A132" s="1">
        <v>84</v>
      </c>
      <c r="B132" s="160" t="s">
        <v>219</v>
      </c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9"/>
      <c r="R132" s="2">
        <v>51</v>
      </c>
      <c r="S132" s="126"/>
      <c r="T132" s="91"/>
      <c r="U132" s="91"/>
      <c r="V132" s="91"/>
      <c r="W132" s="135"/>
      <c r="X132" s="2">
        <v>63</v>
      </c>
      <c r="Y132" s="126"/>
      <c r="Z132" s="91"/>
      <c r="AA132" s="91"/>
      <c r="AB132" s="91"/>
      <c r="AC132" s="135"/>
      <c r="AD132" s="2">
        <v>71</v>
      </c>
      <c r="AE132" s="126">
        <f>+S132+Y132</f>
        <v>0</v>
      </c>
      <c r="AF132" s="91"/>
      <c r="AG132" s="91"/>
      <c r="AH132" s="91"/>
      <c r="AI132" s="13" t="s">
        <v>220</v>
      </c>
    </row>
    <row r="133" spans="1:35" ht="12.75" customHeight="1">
      <c r="A133" s="165">
        <f>+A132+1</f>
        <v>85</v>
      </c>
      <c r="B133" s="145" t="s">
        <v>221</v>
      </c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9"/>
      <c r="AD133" s="2">
        <v>36</v>
      </c>
      <c r="AE133" s="126">
        <f>SUM(AE134:AH137)</f>
        <v>0</v>
      </c>
      <c r="AF133" s="91"/>
      <c r="AG133" s="91"/>
      <c r="AH133" s="91"/>
      <c r="AI133" s="13" t="s">
        <v>222</v>
      </c>
    </row>
    <row r="134" spans="1:35" ht="12.75" customHeight="1">
      <c r="A134" s="148"/>
      <c r="B134" s="145" t="s">
        <v>223</v>
      </c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  <c r="AA134" s="98"/>
      <c r="AB134" s="98"/>
      <c r="AC134" s="99"/>
      <c r="AD134" s="2">
        <v>1904</v>
      </c>
      <c r="AE134" s="126"/>
      <c r="AF134" s="91"/>
      <c r="AG134" s="91"/>
      <c r="AH134" s="91"/>
      <c r="AI134" s="167"/>
    </row>
    <row r="135" spans="1:35" ht="12.75" customHeight="1">
      <c r="A135" s="148"/>
      <c r="B135" s="145" t="s">
        <v>224</v>
      </c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  <c r="AB135" s="98"/>
      <c r="AC135" s="99"/>
      <c r="AD135" s="2">
        <v>1905</v>
      </c>
      <c r="AE135" s="126"/>
      <c r="AF135" s="91"/>
      <c r="AG135" s="91"/>
      <c r="AH135" s="91"/>
      <c r="AI135" s="168"/>
    </row>
    <row r="136" spans="1:35" ht="12.75" customHeight="1">
      <c r="A136" s="148"/>
      <c r="B136" s="145" t="s">
        <v>225</v>
      </c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  <c r="AA136" s="98"/>
      <c r="AB136" s="98"/>
      <c r="AC136" s="99"/>
      <c r="AD136" s="2">
        <v>1906</v>
      </c>
      <c r="AE136" s="126"/>
      <c r="AF136" s="91"/>
      <c r="AG136" s="91"/>
      <c r="AH136" s="91"/>
      <c r="AI136" s="168"/>
    </row>
    <row r="137" spans="1:35" ht="12.75" customHeight="1">
      <c r="A137" s="166"/>
      <c r="B137" s="145" t="s">
        <v>226</v>
      </c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  <c r="AA137" s="98"/>
      <c r="AB137" s="98"/>
      <c r="AC137" s="99"/>
      <c r="AD137" s="2">
        <v>1916</v>
      </c>
      <c r="AE137" s="126">
        <f>+AF317</f>
        <v>0</v>
      </c>
      <c r="AF137" s="91"/>
      <c r="AG137" s="91"/>
      <c r="AH137" s="91"/>
      <c r="AI137" s="169"/>
    </row>
    <row r="138" spans="1:35" ht="12.75" customHeight="1">
      <c r="A138" s="11">
        <f>+A132+2</f>
        <v>86</v>
      </c>
      <c r="B138" s="145" t="s">
        <v>227</v>
      </c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  <c r="AA138" s="98"/>
      <c r="AB138" s="98"/>
      <c r="AC138" s="99"/>
      <c r="AD138" s="2">
        <v>848</v>
      </c>
      <c r="AE138" s="126"/>
      <c r="AF138" s="91"/>
      <c r="AG138" s="91"/>
      <c r="AH138" s="91"/>
      <c r="AI138" s="13" t="s">
        <v>228</v>
      </c>
    </row>
    <row r="139" spans="1:35" ht="12.75" customHeight="1">
      <c r="A139" s="11">
        <f t="shared" ref="A139:A157" si="7">+A138+1</f>
        <v>87</v>
      </c>
      <c r="B139" s="145" t="s">
        <v>229</v>
      </c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  <c r="AA139" s="98"/>
      <c r="AB139" s="98"/>
      <c r="AC139" s="99"/>
      <c r="AD139" s="2">
        <v>82</v>
      </c>
      <c r="AE139" s="126"/>
      <c r="AF139" s="91"/>
      <c r="AG139" s="91"/>
      <c r="AH139" s="91"/>
      <c r="AI139" s="13" t="s">
        <v>230</v>
      </c>
    </row>
    <row r="140" spans="1:35" ht="12.75" customHeight="1">
      <c r="A140" s="11">
        <f t="shared" si="7"/>
        <v>88</v>
      </c>
      <c r="B140" s="145" t="s">
        <v>231</v>
      </c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98"/>
      <c r="AB140" s="98"/>
      <c r="AC140" s="99"/>
      <c r="AD140" s="2">
        <v>1123</v>
      </c>
      <c r="AE140" s="126"/>
      <c r="AF140" s="91"/>
      <c r="AG140" s="91"/>
      <c r="AH140" s="91"/>
      <c r="AI140" s="13" t="s">
        <v>232</v>
      </c>
    </row>
    <row r="141" spans="1:35" ht="12.75" customHeight="1">
      <c r="A141" s="11">
        <f t="shared" si="7"/>
        <v>89</v>
      </c>
      <c r="B141" s="145" t="s">
        <v>233</v>
      </c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  <c r="AA141" s="98"/>
      <c r="AB141" s="98"/>
      <c r="AC141" s="99"/>
      <c r="AD141" s="2">
        <v>83</v>
      </c>
      <c r="AE141" s="126"/>
      <c r="AF141" s="91"/>
      <c r="AG141" s="91"/>
      <c r="AH141" s="91"/>
      <c r="AI141" s="13" t="s">
        <v>234</v>
      </c>
    </row>
    <row r="142" spans="1:35" ht="12.75" customHeight="1">
      <c r="A142" s="11">
        <f t="shared" si="7"/>
        <v>90</v>
      </c>
      <c r="B142" s="145" t="s">
        <v>235</v>
      </c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  <c r="AC142" s="99"/>
      <c r="AD142" s="2">
        <v>173</v>
      </c>
      <c r="AE142" s="126"/>
      <c r="AF142" s="91"/>
      <c r="AG142" s="91"/>
      <c r="AH142" s="91"/>
      <c r="AI142" s="13" t="s">
        <v>236</v>
      </c>
    </row>
    <row r="143" spans="1:35" ht="12.75" customHeight="1">
      <c r="A143" s="11">
        <f t="shared" si="7"/>
        <v>91</v>
      </c>
      <c r="B143" s="145" t="s">
        <v>237</v>
      </c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8"/>
      <c r="AC143" s="99"/>
      <c r="AD143" s="2">
        <v>198</v>
      </c>
      <c r="AE143" s="126">
        <f>+AD194</f>
        <v>0</v>
      </c>
      <c r="AF143" s="91"/>
      <c r="AG143" s="91"/>
      <c r="AH143" s="91"/>
      <c r="AI143" s="13" t="s">
        <v>238</v>
      </c>
    </row>
    <row r="144" spans="1:35" ht="12.75" customHeight="1">
      <c r="A144" s="11">
        <f t="shared" si="7"/>
        <v>92</v>
      </c>
      <c r="B144" s="145" t="s">
        <v>239</v>
      </c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  <c r="AA144" s="98"/>
      <c r="AB144" s="98"/>
      <c r="AC144" s="99"/>
      <c r="AD144" s="2">
        <v>54</v>
      </c>
      <c r="AE144" s="126"/>
      <c r="AF144" s="91"/>
      <c r="AG144" s="91"/>
      <c r="AH144" s="91"/>
      <c r="AI144" s="13" t="s">
        <v>240</v>
      </c>
    </row>
    <row r="145" spans="1:36" ht="12.75" customHeight="1">
      <c r="A145" s="11">
        <f t="shared" si="7"/>
        <v>93</v>
      </c>
      <c r="B145" s="145" t="s">
        <v>241</v>
      </c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9"/>
      <c r="AD145" s="2">
        <v>832</v>
      </c>
      <c r="AE145" s="126"/>
      <c r="AF145" s="91"/>
      <c r="AG145" s="91"/>
      <c r="AH145" s="91"/>
      <c r="AI145" s="13" t="s">
        <v>242</v>
      </c>
    </row>
    <row r="146" spans="1:36" ht="12.75" customHeight="1">
      <c r="A146" s="11">
        <f t="shared" si="7"/>
        <v>94</v>
      </c>
      <c r="B146" s="145" t="s">
        <v>243</v>
      </c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8"/>
      <c r="AC146" s="99"/>
      <c r="AD146" s="2">
        <v>1907</v>
      </c>
      <c r="AE146" s="126"/>
      <c r="AF146" s="91"/>
      <c r="AG146" s="91"/>
      <c r="AH146" s="91"/>
      <c r="AI146" s="13" t="s">
        <v>244</v>
      </c>
    </row>
    <row r="147" spans="1:36" ht="12.75" customHeight="1">
      <c r="A147" s="11">
        <f t="shared" si="7"/>
        <v>95</v>
      </c>
      <c r="B147" s="145" t="s">
        <v>245</v>
      </c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  <c r="AB147" s="98"/>
      <c r="AC147" s="99"/>
      <c r="AD147" s="2">
        <v>833</v>
      </c>
      <c r="AE147" s="126"/>
      <c r="AF147" s="91"/>
      <c r="AG147" s="91"/>
      <c r="AH147" s="91"/>
      <c r="AI147" s="13" t="s">
        <v>246</v>
      </c>
    </row>
    <row r="148" spans="1:36" ht="12.75" customHeight="1">
      <c r="A148" s="11">
        <f t="shared" si="7"/>
        <v>96</v>
      </c>
      <c r="B148" s="145" t="s">
        <v>247</v>
      </c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  <c r="AA148" s="98"/>
      <c r="AB148" s="98"/>
      <c r="AC148" s="99"/>
      <c r="AD148" s="2">
        <v>1908</v>
      </c>
      <c r="AE148" s="126"/>
      <c r="AF148" s="91"/>
      <c r="AG148" s="91"/>
      <c r="AH148" s="91"/>
      <c r="AI148" s="13" t="s">
        <v>248</v>
      </c>
    </row>
    <row r="149" spans="1:36" ht="37.5" customHeight="1">
      <c r="A149" s="11">
        <f t="shared" si="7"/>
        <v>97</v>
      </c>
      <c r="B149" s="114" t="s">
        <v>249</v>
      </c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9"/>
      <c r="N149" s="12">
        <v>119</v>
      </c>
      <c r="O149" s="126"/>
      <c r="P149" s="91"/>
      <c r="Q149" s="91"/>
      <c r="R149" s="91"/>
      <c r="S149" s="114" t="s">
        <v>250</v>
      </c>
      <c r="T149" s="98"/>
      <c r="U149" s="98"/>
      <c r="V149" s="98"/>
      <c r="W149" s="99"/>
      <c r="X149" s="12">
        <v>116</v>
      </c>
      <c r="Y149" s="126">
        <f>IF((AE7+AE10+AE11+AE12+AE15+AE22+AE25+AE26+AE35+AE37+M39)&gt;0,MIN(AE80,(IF(-AE84&gt;0,-AE84,0)-AE81-AE82)),MIN(AE80,(IF(-AE84&gt;0,-AE84,0)-AE82)))</f>
        <v>0</v>
      </c>
      <c r="Z149" s="91"/>
      <c r="AA149" s="91"/>
      <c r="AB149" s="91"/>
      <c r="AC149" s="135"/>
      <c r="AD149" s="12">
        <v>757</v>
      </c>
      <c r="AE149" s="126">
        <f>+O149+Y149</f>
        <v>0</v>
      </c>
      <c r="AF149" s="91"/>
      <c r="AG149" s="91"/>
      <c r="AH149" s="91"/>
      <c r="AI149" s="13" t="s">
        <v>251</v>
      </c>
    </row>
    <row r="150" spans="1:36" ht="12.75" customHeight="1">
      <c r="A150" s="11">
        <f t="shared" si="7"/>
        <v>98</v>
      </c>
      <c r="B150" s="114" t="s">
        <v>252</v>
      </c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9"/>
      <c r="AD150" s="12">
        <v>58</v>
      </c>
      <c r="AE150" s="126"/>
      <c r="AF150" s="91"/>
      <c r="AG150" s="91"/>
      <c r="AH150" s="91"/>
      <c r="AI150" s="13" t="s">
        <v>253</v>
      </c>
    </row>
    <row r="151" spans="1:36" ht="12.75" customHeight="1">
      <c r="A151" s="11">
        <f t="shared" si="7"/>
        <v>99</v>
      </c>
      <c r="B151" s="114" t="s">
        <v>254</v>
      </c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  <c r="AA151" s="98"/>
      <c r="AB151" s="98"/>
      <c r="AC151" s="99"/>
      <c r="AD151" s="12">
        <v>1645</v>
      </c>
      <c r="AE151" s="126"/>
      <c r="AF151" s="91"/>
      <c r="AG151" s="91"/>
      <c r="AH151" s="91"/>
      <c r="AI151" s="13" t="s">
        <v>255</v>
      </c>
    </row>
    <row r="152" spans="1:36" ht="12.75" customHeight="1">
      <c r="A152" s="11">
        <f t="shared" si="7"/>
        <v>100</v>
      </c>
      <c r="B152" s="114" t="s">
        <v>256</v>
      </c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  <c r="AA152" s="98"/>
      <c r="AB152" s="98"/>
      <c r="AC152" s="99"/>
      <c r="AD152" s="12">
        <v>181</v>
      </c>
      <c r="AE152" s="126"/>
      <c r="AF152" s="91"/>
      <c r="AG152" s="91"/>
      <c r="AH152" s="91"/>
      <c r="AI152" s="4" t="s">
        <v>257</v>
      </c>
    </row>
    <row r="153" spans="1:36" ht="12.75" customHeight="1">
      <c r="A153" s="11">
        <f t="shared" si="7"/>
        <v>101</v>
      </c>
      <c r="B153" s="114" t="s">
        <v>258</v>
      </c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  <c r="AA153" s="98"/>
      <c r="AB153" s="98"/>
      <c r="AC153" s="99"/>
      <c r="AD153" s="12">
        <v>881</v>
      </c>
      <c r="AE153" s="126"/>
      <c r="AF153" s="91"/>
      <c r="AG153" s="91"/>
      <c r="AH153" s="91"/>
      <c r="AI153" s="4" t="s">
        <v>259</v>
      </c>
    </row>
    <row r="154" spans="1:36" ht="12.75" customHeight="1">
      <c r="A154" s="11">
        <f t="shared" si="7"/>
        <v>102</v>
      </c>
      <c r="B154" s="114" t="s">
        <v>260</v>
      </c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  <c r="AA154" s="98"/>
      <c r="AB154" s="98"/>
      <c r="AC154" s="99"/>
      <c r="AD154" s="12">
        <v>1646</v>
      </c>
      <c r="AE154" s="126"/>
      <c r="AF154" s="91"/>
      <c r="AG154" s="91"/>
      <c r="AH154" s="91"/>
      <c r="AI154" s="4" t="s">
        <v>261</v>
      </c>
    </row>
    <row r="155" spans="1:36" ht="12.75" customHeight="1">
      <c r="A155" s="11">
        <f t="shared" si="7"/>
        <v>103</v>
      </c>
      <c r="B155" s="114" t="s">
        <v>262</v>
      </c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  <c r="AA155" s="98"/>
      <c r="AB155" s="98"/>
      <c r="AC155" s="99"/>
      <c r="AD155" s="12">
        <v>1647</v>
      </c>
      <c r="AE155" s="126"/>
      <c r="AF155" s="91"/>
      <c r="AG155" s="91"/>
      <c r="AH155" s="91"/>
      <c r="AI155" s="4" t="s">
        <v>263</v>
      </c>
    </row>
    <row r="156" spans="1:36" ht="12.75" customHeight="1">
      <c r="A156" s="11">
        <f t="shared" si="7"/>
        <v>104</v>
      </c>
      <c r="B156" s="145" t="s">
        <v>264</v>
      </c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  <c r="AA156" s="98"/>
      <c r="AB156" s="98"/>
      <c r="AC156" s="99"/>
      <c r="AD156" s="12">
        <v>1910</v>
      </c>
      <c r="AE156" s="126"/>
      <c r="AF156" s="91"/>
      <c r="AG156" s="91"/>
      <c r="AH156" s="91"/>
      <c r="AI156" s="4" t="s">
        <v>265</v>
      </c>
    </row>
    <row r="157" spans="1:36" ht="12.75" customHeight="1">
      <c r="A157" s="11">
        <f t="shared" si="7"/>
        <v>105</v>
      </c>
      <c r="B157" s="145" t="s">
        <v>266</v>
      </c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  <c r="AA157" s="98"/>
      <c r="AB157" s="98"/>
      <c r="AC157" s="99"/>
      <c r="AD157" s="12">
        <v>1915</v>
      </c>
      <c r="AE157" s="126"/>
      <c r="AF157" s="91"/>
      <c r="AG157" s="91"/>
      <c r="AH157" s="91"/>
      <c r="AI157" s="4" t="s">
        <v>267</v>
      </c>
    </row>
    <row r="158" spans="1:36" ht="12.75" customHeight="1">
      <c r="A158" s="137" t="s">
        <v>268</v>
      </c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  <c r="AA158" s="98"/>
      <c r="AB158" s="98"/>
      <c r="AC158" s="98"/>
      <c r="AD158" s="98"/>
      <c r="AE158" s="98"/>
      <c r="AF158" s="98"/>
      <c r="AG158" s="98"/>
      <c r="AH158" s="98"/>
      <c r="AI158" s="138"/>
    </row>
    <row r="159" spans="1:36" ht="15" customHeight="1">
      <c r="A159" s="1">
        <f>+A157+1</f>
        <v>106</v>
      </c>
      <c r="B159" s="114" t="s">
        <v>269</v>
      </c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  <c r="AA159" s="98"/>
      <c r="AB159" s="98"/>
      <c r="AC159" s="99"/>
      <c r="AD159" s="12">
        <v>900</v>
      </c>
      <c r="AE159" s="126">
        <f>AE143*0.85</f>
        <v>0</v>
      </c>
      <c r="AF159" s="91"/>
      <c r="AG159" s="91"/>
      <c r="AH159" s="91"/>
      <c r="AI159" s="4" t="s">
        <v>270</v>
      </c>
      <c r="AJ159" s="10" t="s">
        <v>271</v>
      </c>
    </row>
    <row r="160" spans="1:36" ht="15" customHeight="1">
      <c r="A160" s="1">
        <f t="shared" ref="A160:A162" si="8">+A159+1</f>
        <v>107</v>
      </c>
      <c r="B160" s="114" t="s">
        <v>272</v>
      </c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  <c r="AA160" s="98"/>
      <c r="AB160" s="98"/>
      <c r="AC160" s="99"/>
      <c r="AD160" s="12">
        <v>1796</v>
      </c>
      <c r="AE160" s="126"/>
      <c r="AF160" s="91"/>
      <c r="AG160" s="91"/>
      <c r="AH160" s="91"/>
      <c r="AI160" s="4" t="s">
        <v>273</v>
      </c>
    </row>
    <row r="161" spans="1:35" ht="15" customHeight="1">
      <c r="A161" s="1">
        <f t="shared" si="8"/>
        <v>108</v>
      </c>
      <c r="B161" s="114" t="s">
        <v>274</v>
      </c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  <c r="AA161" s="98"/>
      <c r="AB161" s="98"/>
      <c r="AC161" s="99"/>
      <c r="AD161" s="12">
        <v>1827</v>
      </c>
      <c r="AE161" s="126"/>
      <c r="AF161" s="91"/>
      <c r="AG161" s="91"/>
      <c r="AH161" s="91"/>
      <c r="AI161" s="4" t="s">
        <v>275</v>
      </c>
    </row>
    <row r="162" spans="1:35" ht="12.75" customHeight="1">
      <c r="A162" s="1">
        <f t="shared" si="8"/>
        <v>109</v>
      </c>
      <c r="B162" s="146" t="s">
        <v>276</v>
      </c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  <c r="AA162" s="119"/>
      <c r="AB162" s="119"/>
      <c r="AC162" s="120"/>
      <c r="AD162" s="12">
        <v>305</v>
      </c>
      <c r="AE162" s="126">
        <f>SUM(AE88:AH92)+AE97+SUM(AE103:AH107)+SUM(AE110:AH129)-AE132-AE133-SUM(AE138:AH157)+AE159+AE160+AE161</f>
        <v>0</v>
      </c>
      <c r="AF162" s="91"/>
      <c r="AG162" s="91"/>
      <c r="AH162" s="91"/>
      <c r="AI162" s="15" t="s">
        <v>277</v>
      </c>
    </row>
    <row r="163" spans="1:35" ht="12.75" customHeight="1">
      <c r="A163" s="184" t="s">
        <v>278</v>
      </c>
      <c r="B163" s="123"/>
      <c r="C163" s="123"/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3"/>
      <c r="AA163" s="123"/>
      <c r="AB163" s="123"/>
      <c r="AC163" s="123"/>
      <c r="AD163" s="123"/>
      <c r="AE163" s="123"/>
      <c r="AF163" s="123"/>
      <c r="AG163" s="123"/>
      <c r="AH163" s="123"/>
      <c r="AI163" s="124"/>
    </row>
    <row r="164" spans="1:35" ht="12.75" customHeight="1">
      <c r="A164" s="185" t="s">
        <v>279</v>
      </c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164"/>
      <c r="AE164" s="186"/>
      <c r="AF164" s="88"/>
      <c r="AG164" s="88"/>
      <c r="AH164" s="88"/>
      <c r="AI164" s="164"/>
    </row>
    <row r="165" spans="1:35" ht="12.75" customHeight="1">
      <c r="A165" s="1">
        <v>111</v>
      </c>
      <c r="B165" s="114" t="s">
        <v>280</v>
      </c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9"/>
      <c r="N165" s="20">
        <v>85</v>
      </c>
      <c r="O165" s="126">
        <f>IF(AE162&gt;0,0,AE162*-1)</f>
        <v>0</v>
      </c>
      <c r="P165" s="91"/>
      <c r="Q165" s="91"/>
      <c r="R165" s="21" t="s">
        <v>281</v>
      </c>
      <c r="S165" s="187" t="s">
        <v>282</v>
      </c>
      <c r="T165" s="98"/>
      <c r="U165" s="98"/>
      <c r="V165" s="98"/>
      <c r="W165" s="98"/>
      <c r="X165" s="98"/>
      <c r="Y165" s="98"/>
      <c r="Z165" s="98"/>
      <c r="AA165" s="98"/>
      <c r="AB165" s="98"/>
      <c r="AC165" s="98"/>
      <c r="AD165" s="98"/>
      <c r="AE165" s="98"/>
      <c r="AF165" s="98"/>
      <c r="AG165" s="98"/>
      <c r="AH165" s="98"/>
      <c r="AI165" s="138"/>
    </row>
    <row r="166" spans="1:35" ht="12.75" customHeight="1">
      <c r="A166" s="1">
        <v>112</v>
      </c>
      <c r="B166" s="114" t="s">
        <v>283</v>
      </c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9"/>
      <c r="N166" s="20">
        <v>86</v>
      </c>
      <c r="O166" s="126"/>
      <c r="P166" s="91"/>
      <c r="Q166" s="91"/>
      <c r="R166" s="21" t="s">
        <v>284</v>
      </c>
      <c r="S166" s="1">
        <v>114</v>
      </c>
      <c r="T166" s="114" t="s">
        <v>285</v>
      </c>
      <c r="U166" s="98"/>
      <c r="V166" s="98"/>
      <c r="W166" s="98"/>
      <c r="X166" s="98"/>
      <c r="Y166" s="98"/>
      <c r="Z166" s="98"/>
      <c r="AA166" s="98"/>
      <c r="AB166" s="98"/>
      <c r="AC166" s="99"/>
      <c r="AD166" s="20">
        <v>90</v>
      </c>
      <c r="AE166" s="126">
        <f>IF(AE162&gt;0,AE162,0)</f>
        <v>0</v>
      </c>
      <c r="AF166" s="91"/>
      <c r="AG166" s="91"/>
      <c r="AH166" s="91"/>
      <c r="AI166" s="4" t="s">
        <v>286</v>
      </c>
    </row>
    <row r="167" spans="1:35" ht="12.75" customHeight="1">
      <c r="A167" s="188" t="s">
        <v>287</v>
      </c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9"/>
      <c r="S167" s="1">
        <v>115</v>
      </c>
      <c r="T167" s="114" t="s">
        <v>288</v>
      </c>
      <c r="U167" s="98"/>
      <c r="V167" s="98"/>
      <c r="W167" s="98"/>
      <c r="X167" s="98"/>
      <c r="Y167" s="98"/>
      <c r="Z167" s="98"/>
      <c r="AA167" s="98"/>
      <c r="AB167" s="98"/>
      <c r="AC167" s="99"/>
      <c r="AD167" s="20">
        <v>39</v>
      </c>
      <c r="AE167" s="126"/>
      <c r="AF167" s="91"/>
      <c r="AG167" s="91"/>
      <c r="AH167" s="91"/>
      <c r="AI167" s="4" t="s">
        <v>289</v>
      </c>
    </row>
    <row r="168" spans="1:35" ht="12.75" customHeight="1">
      <c r="A168" s="1">
        <v>113</v>
      </c>
      <c r="B168" s="114" t="s">
        <v>290</v>
      </c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9"/>
      <c r="N168" s="20">
        <v>87</v>
      </c>
      <c r="O168" s="126"/>
      <c r="P168" s="91"/>
      <c r="Q168" s="91"/>
      <c r="R168" s="21" t="s">
        <v>291</v>
      </c>
      <c r="S168" s="1">
        <v>116</v>
      </c>
      <c r="T168" s="180" t="s">
        <v>292</v>
      </c>
      <c r="U168" s="98"/>
      <c r="V168" s="98"/>
      <c r="W168" s="98"/>
      <c r="X168" s="98"/>
      <c r="Y168" s="98"/>
      <c r="Z168" s="98"/>
      <c r="AA168" s="98"/>
      <c r="AB168" s="98"/>
      <c r="AC168" s="99"/>
      <c r="AD168" s="20">
        <v>91</v>
      </c>
      <c r="AE168" s="126">
        <f>AE166+AE167</f>
        <v>0</v>
      </c>
      <c r="AF168" s="91"/>
      <c r="AG168" s="91"/>
      <c r="AH168" s="91"/>
      <c r="AI168" s="4" t="s">
        <v>293</v>
      </c>
    </row>
    <row r="169" spans="1:35" ht="12.75" customHeight="1">
      <c r="A169" s="137" t="s">
        <v>294</v>
      </c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9"/>
      <c r="S169" s="156"/>
      <c r="T169" s="98"/>
      <c r="U169" s="98"/>
      <c r="V169" s="98"/>
      <c r="W169" s="98"/>
      <c r="X169" s="98"/>
      <c r="Y169" s="98"/>
      <c r="Z169" s="98"/>
      <c r="AA169" s="98"/>
      <c r="AB169" s="98"/>
      <c r="AC169" s="98"/>
      <c r="AD169" s="98"/>
      <c r="AE169" s="98"/>
      <c r="AF169" s="98"/>
      <c r="AG169" s="98"/>
      <c r="AH169" s="98"/>
      <c r="AI169" s="130"/>
    </row>
    <row r="170" spans="1:35" ht="12.75" customHeight="1">
      <c r="A170" s="157" t="s">
        <v>295</v>
      </c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9"/>
      <c r="N170" s="114" t="s">
        <v>296</v>
      </c>
      <c r="O170" s="98"/>
      <c r="P170" s="98"/>
      <c r="Q170" s="98"/>
      <c r="R170" s="99"/>
      <c r="S170" s="183" t="s">
        <v>297</v>
      </c>
      <c r="T170" s="98"/>
      <c r="U170" s="98"/>
      <c r="V170" s="98"/>
      <c r="W170" s="98"/>
      <c r="X170" s="98"/>
      <c r="Y170" s="98"/>
      <c r="Z170" s="98"/>
      <c r="AA170" s="98"/>
      <c r="AB170" s="98"/>
      <c r="AC170" s="98"/>
      <c r="AD170" s="98"/>
      <c r="AE170" s="98"/>
      <c r="AF170" s="98"/>
      <c r="AG170" s="98"/>
      <c r="AH170" s="98"/>
      <c r="AI170" s="138"/>
    </row>
    <row r="171" spans="1:35" ht="12.75" customHeight="1">
      <c r="A171" s="22">
        <v>301</v>
      </c>
      <c r="B171" s="15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9"/>
      <c r="N171" s="20">
        <v>306</v>
      </c>
      <c r="O171" s="159"/>
      <c r="P171" s="98"/>
      <c r="Q171" s="98"/>
      <c r="R171" s="99"/>
      <c r="S171" s="1">
        <v>117</v>
      </c>
      <c r="T171" s="114" t="s">
        <v>298</v>
      </c>
      <c r="U171" s="98"/>
      <c r="V171" s="98"/>
      <c r="W171" s="98"/>
      <c r="X171" s="98"/>
      <c r="Y171" s="98"/>
      <c r="Z171" s="98"/>
      <c r="AA171" s="98"/>
      <c r="AB171" s="98"/>
      <c r="AC171" s="99"/>
      <c r="AD171" s="20">
        <v>92</v>
      </c>
      <c r="AE171" s="126"/>
      <c r="AF171" s="91"/>
      <c r="AG171" s="91"/>
      <c r="AH171" s="91"/>
      <c r="AI171" s="4" t="s">
        <v>299</v>
      </c>
    </row>
    <row r="172" spans="1:35" ht="12.75" customHeight="1">
      <c r="A172" s="147">
        <v>780</v>
      </c>
      <c r="B172" s="150" t="s">
        <v>300</v>
      </c>
      <c r="C172" s="111"/>
      <c r="D172" s="111"/>
      <c r="E172" s="111"/>
      <c r="F172" s="111"/>
      <c r="G172" s="111"/>
      <c r="H172" s="111"/>
      <c r="I172" s="111"/>
      <c r="J172" s="111"/>
      <c r="K172" s="111"/>
      <c r="L172" s="111"/>
      <c r="M172" s="112"/>
      <c r="N172" s="23"/>
      <c r="O172" s="114" t="s">
        <v>301</v>
      </c>
      <c r="P172" s="98"/>
      <c r="Q172" s="98"/>
      <c r="R172" s="99"/>
      <c r="S172" s="156"/>
      <c r="T172" s="98"/>
      <c r="U172" s="98"/>
      <c r="V172" s="98"/>
      <c r="W172" s="98"/>
      <c r="X172" s="98"/>
      <c r="Y172" s="98"/>
      <c r="Z172" s="98"/>
      <c r="AA172" s="98"/>
      <c r="AB172" s="98"/>
      <c r="AC172" s="98"/>
      <c r="AD172" s="98"/>
      <c r="AE172" s="98"/>
      <c r="AF172" s="98"/>
      <c r="AG172" s="98"/>
      <c r="AH172" s="98"/>
      <c r="AI172" s="130"/>
    </row>
    <row r="173" spans="1:35" ht="12.75" customHeight="1">
      <c r="A173" s="148"/>
      <c r="B173" s="151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5"/>
      <c r="N173" s="23"/>
      <c r="O173" s="114" t="s">
        <v>302</v>
      </c>
      <c r="P173" s="98"/>
      <c r="Q173" s="98"/>
      <c r="R173" s="99"/>
      <c r="S173" s="1">
        <v>18</v>
      </c>
      <c r="T173" s="114" t="s">
        <v>303</v>
      </c>
      <c r="U173" s="98"/>
      <c r="V173" s="98"/>
      <c r="W173" s="98"/>
      <c r="X173" s="98"/>
      <c r="Y173" s="98"/>
      <c r="Z173" s="98"/>
      <c r="AA173" s="98"/>
      <c r="AB173" s="98"/>
      <c r="AC173" s="99"/>
      <c r="AD173" s="20">
        <v>93</v>
      </c>
      <c r="AE173" s="126"/>
      <c r="AF173" s="91"/>
      <c r="AG173" s="91"/>
      <c r="AH173" s="91"/>
      <c r="AI173" s="4" t="s">
        <v>304</v>
      </c>
    </row>
    <row r="174" spans="1:35" ht="12.75" customHeight="1">
      <c r="A174" s="148"/>
      <c r="B174" s="151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5"/>
      <c r="N174" s="23"/>
      <c r="O174" s="114" t="s">
        <v>305</v>
      </c>
      <c r="P174" s="98"/>
      <c r="Q174" s="98"/>
      <c r="R174" s="99"/>
      <c r="S174" s="156"/>
      <c r="T174" s="98"/>
      <c r="U174" s="98"/>
      <c r="V174" s="98"/>
      <c r="W174" s="98"/>
      <c r="X174" s="98"/>
      <c r="Y174" s="98"/>
      <c r="Z174" s="98"/>
      <c r="AA174" s="98"/>
      <c r="AB174" s="98"/>
      <c r="AC174" s="98"/>
      <c r="AD174" s="98"/>
      <c r="AE174" s="98"/>
      <c r="AF174" s="98"/>
      <c r="AG174" s="98"/>
      <c r="AH174" s="98"/>
      <c r="AI174" s="130"/>
    </row>
    <row r="175" spans="1:35" ht="12.75" customHeight="1">
      <c r="A175" s="148"/>
      <c r="B175" s="151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5"/>
      <c r="N175" s="23"/>
      <c r="O175" s="114" t="s">
        <v>306</v>
      </c>
      <c r="P175" s="98"/>
      <c r="Q175" s="98"/>
      <c r="R175" s="99"/>
      <c r="S175" s="1">
        <v>119</v>
      </c>
      <c r="T175" s="114" t="s">
        <v>307</v>
      </c>
      <c r="U175" s="98"/>
      <c r="V175" s="98"/>
      <c r="W175" s="98"/>
      <c r="X175" s="98"/>
      <c r="Y175" s="98"/>
      <c r="Z175" s="98"/>
      <c r="AA175" s="98"/>
      <c r="AB175" s="98"/>
      <c r="AC175" s="99"/>
      <c r="AD175" s="20">
        <v>94</v>
      </c>
      <c r="AE175" s="126">
        <f>AE168+AE171+AE173</f>
        <v>0</v>
      </c>
      <c r="AF175" s="91"/>
      <c r="AG175" s="91"/>
      <c r="AH175" s="91"/>
      <c r="AI175" s="4" t="s">
        <v>308</v>
      </c>
    </row>
    <row r="176" spans="1:35" ht="12.75" customHeight="1">
      <c r="A176" s="149"/>
      <c r="B176" s="152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4"/>
      <c r="N176" s="24"/>
      <c r="O176" s="155" t="s">
        <v>309</v>
      </c>
      <c r="P176" s="119"/>
      <c r="Q176" s="119"/>
      <c r="R176" s="120"/>
      <c r="S176" s="156"/>
      <c r="T176" s="98"/>
      <c r="U176" s="98"/>
      <c r="V176" s="98"/>
      <c r="W176" s="98"/>
      <c r="X176" s="98"/>
      <c r="Y176" s="98"/>
      <c r="Z176" s="98"/>
      <c r="AA176" s="98"/>
      <c r="AB176" s="98"/>
      <c r="AC176" s="98"/>
      <c r="AD176" s="98"/>
      <c r="AE176" s="98"/>
      <c r="AF176" s="98"/>
      <c r="AG176" s="98"/>
      <c r="AH176" s="98"/>
      <c r="AI176" s="130"/>
    </row>
    <row r="177" spans="1:35" ht="12.75" customHeight="1">
      <c r="A177" s="181" t="s">
        <v>310</v>
      </c>
      <c r="B177" s="123"/>
      <c r="C177" s="123"/>
      <c r="D177" s="123"/>
      <c r="E177" s="123"/>
      <c r="F177" s="123"/>
      <c r="G177" s="123"/>
      <c r="H177" s="123"/>
      <c r="I177" s="123"/>
      <c r="J177" s="123"/>
      <c r="K177" s="123"/>
      <c r="L177" s="123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  <c r="Z177" s="123"/>
      <c r="AA177" s="123"/>
      <c r="AB177" s="123"/>
      <c r="AC177" s="123"/>
      <c r="AD177" s="123"/>
      <c r="AE177" s="123"/>
      <c r="AF177" s="123"/>
      <c r="AG177" s="123"/>
      <c r="AH177" s="123"/>
      <c r="AI177" s="124"/>
    </row>
    <row r="178" spans="1:35" ht="12.75" customHeight="1">
      <c r="A178" s="182" t="s">
        <v>311</v>
      </c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9"/>
    </row>
    <row r="179" spans="1:35" ht="12.75" customHeight="1">
      <c r="A179" s="125" t="s">
        <v>312</v>
      </c>
      <c r="B179" s="123"/>
      <c r="C179" s="123"/>
      <c r="D179" s="123"/>
      <c r="E179" s="123"/>
      <c r="F179" s="123"/>
      <c r="G179" s="123"/>
      <c r="H179" s="123"/>
      <c r="I179" s="123"/>
      <c r="J179" s="123"/>
      <c r="K179" s="123"/>
      <c r="L179" s="123"/>
      <c r="M179" s="123"/>
      <c r="N179" s="123"/>
      <c r="O179" s="123"/>
      <c r="P179" s="123"/>
      <c r="Q179" s="123"/>
      <c r="R179" s="123"/>
      <c r="S179" s="123"/>
      <c r="T179" s="123"/>
      <c r="U179" s="123"/>
      <c r="V179" s="123"/>
      <c r="W179" s="123"/>
      <c r="X179" s="123"/>
      <c r="Y179" s="123"/>
      <c r="Z179" s="123"/>
      <c r="AA179" s="123"/>
      <c r="AB179" s="123"/>
      <c r="AC179" s="123"/>
      <c r="AD179" s="123"/>
      <c r="AE179" s="123"/>
      <c r="AF179" s="123"/>
      <c r="AG179" s="123"/>
      <c r="AH179" s="123"/>
      <c r="AI179" s="124"/>
    </row>
    <row r="180" spans="1:35" ht="12.75" customHeight="1">
      <c r="A180" s="173" t="s">
        <v>313</v>
      </c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9"/>
      <c r="V180" s="174" t="s">
        <v>314</v>
      </c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164"/>
    </row>
    <row r="181" spans="1:35" ht="15" customHeight="1">
      <c r="A181" s="175" t="s">
        <v>315</v>
      </c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9"/>
      <c r="V181" s="2">
        <v>461</v>
      </c>
      <c r="W181" s="90"/>
      <c r="X181" s="91"/>
      <c r="Y181" s="91"/>
      <c r="Z181" s="91"/>
      <c r="AA181" s="135"/>
      <c r="AB181" s="25"/>
      <c r="AC181" s="20">
        <v>492</v>
      </c>
      <c r="AD181" s="126">
        <f>+W181*0.145</f>
        <v>0</v>
      </c>
      <c r="AE181" s="338"/>
      <c r="AF181" s="338"/>
      <c r="AG181" s="338"/>
      <c r="AH181" s="339"/>
      <c r="AI181" s="4" t="s">
        <v>316</v>
      </c>
    </row>
    <row r="182" spans="1:35" ht="15" customHeight="1">
      <c r="A182" s="175" t="s">
        <v>317</v>
      </c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9"/>
      <c r="V182" s="2">
        <v>545</v>
      </c>
      <c r="W182" s="90"/>
      <c r="X182" s="91"/>
      <c r="Y182" s="91"/>
      <c r="Z182" s="91"/>
      <c r="AA182" s="135"/>
      <c r="AB182" s="26" t="s">
        <v>318</v>
      </c>
      <c r="AC182" s="27"/>
      <c r="AD182" s="28"/>
      <c r="AE182" s="28"/>
      <c r="AF182" s="28"/>
      <c r="AG182" s="28"/>
      <c r="AH182" s="28"/>
      <c r="AI182" s="29"/>
    </row>
    <row r="183" spans="1:35" ht="15" customHeight="1">
      <c r="A183" s="175" t="s">
        <v>319</v>
      </c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9"/>
      <c r="V183" s="2">
        <v>1650</v>
      </c>
      <c r="W183" s="90"/>
      <c r="X183" s="91"/>
      <c r="Y183" s="91"/>
      <c r="Z183" s="91"/>
      <c r="AA183" s="135"/>
      <c r="AB183" s="26" t="s">
        <v>320</v>
      </c>
      <c r="AC183" s="27"/>
      <c r="AD183" s="28"/>
      <c r="AE183" s="28"/>
      <c r="AF183" s="28"/>
      <c r="AG183" s="28"/>
      <c r="AH183" s="28"/>
      <c r="AI183" s="29"/>
    </row>
    <row r="184" spans="1:35" ht="15" customHeight="1">
      <c r="A184" s="175" t="s">
        <v>321</v>
      </c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9"/>
      <c r="V184" s="2">
        <v>856</v>
      </c>
      <c r="W184" s="90"/>
      <c r="X184" s="91"/>
      <c r="Y184" s="91"/>
      <c r="Z184" s="91"/>
      <c r="AA184" s="135"/>
      <c r="AB184" s="26" t="s">
        <v>322</v>
      </c>
      <c r="AC184" s="27"/>
      <c r="AD184" s="28"/>
      <c r="AE184" s="28"/>
      <c r="AF184" s="28"/>
      <c r="AG184" s="28"/>
      <c r="AH184" s="28"/>
      <c r="AI184" s="29"/>
    </row>
    <row r="185" spans="1:35" ht="15" customHeight="1">
      <c r="A185" s="178" t="s">
        <v>323</v>
      </c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9"/>
      <c r="V185" s="2">
        <v>547</v>
      </c>
      <c r="W185" s="90">
        <f>W181+W182+W183+W184</f>
        <v>0</v>
      </c>
      <c r="X185" s="91"/>
      <c r="Y185" s="91"/>
      <c r="Z185" s="91"/>
      <c r="AA185" s="135"/>
      <c r="AB185" s="26" t="s">
        <v>324</v>
      </c>
      <c r="AC185" s="27"/>
      <c r="AD185" s="28"/>
      <c r="AE185" s="28"/>
      <c r="AF185" s="28"/>
      <c r="AG185" s="28"/>
      <c r="AH185" s="28"/>
      <c r="AI185" s="29"/>
    </row>
    <row r="186" spans="1:35" ht="15" customHeight="1">
      <c r="A186" s="175" t="s">
        <v>325</v>
      </c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9"/>
      <c r="V186" s="2">
        <v>617</v>
      </c>
      <c r="W186" s="90"/>
      <c r="X186" s="91"/>
      <c r="Y186" s="91"/>
      <c r="Z186" s="91"/>
      <c r="AA186" s="135"/>
      <c r="AB186" s="26" t="s">
        <v>326</v>
      </c>
      <c r="AC186" s="27"/>
      <c r="AD186" s="28"/>
      <c r="AE186" s="28"/>
      <c r="AF186" s="28"/>
      <c r="AG186" s="28"/>
      <c r="AH186" s="28"/>
      <c r="AI186" s="29"/>
    </row>
    <row r="187" spans="1:35" ht="15" customHeight="1">
      <c r="A187" s="175" t="s">
        <v>327</v>
      </c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9"/>
      <c r="V187" s="2">
        <v>770</v>
      </c>
      <c r="W187" s="90"/>
      <c r="X187" s="91"/>
      <c r="Y187" s="91"/>
      <c r="Z187" s="91"/>
      <c r="AA187" s="135"/>
      <c r="AB187" s="26" t="s">
        <v>328</v>
      </c>
      <c r="AC187" s="27"/>
      <c r="AD187" s="28"/>
      <c r="AE187" s="28"/>
      <c r="AF187" s="28"/>
      <c r="AG187" s="28"/>
      <c r="AH187" s="28"/>
      <c r="AI187" s="29"/>
    </row>
    <row r="188" spans="1:35" ht="24.75" customHeight="1">
      <c r="A188" s="129" t="s">
        <v>329</v>
      </c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130"/>
      <c r="V188" s="2">
        <v>872</v>
      </c>
      <c r="W188" s="90"/>
      <c r="X188" s="91"/>
      <c r="Y188" s="91"/>
      <c r="Z188" s="91"/>
      <c r="AA188" s="135"/>
      <c r="AB188" s="26" t="s">
        <v>330</v>
      </c>
      <c r="AC188" s="27"/>
      <c r="AD188" s="28"/>
      <c r="AE188" s="28"/>
      <c r="AF188" s="28"/>
      <c r="AG188" s="28"/>
      <c r="AH188" s="28"/>
      <c r="AI188" s="29"/>
    </row>
    <row r="189" spans="1:35" ht="15" customHeight="1">
      <c r="A189" s="175" t="s">
        <v>331</v>
      </c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9"/>
      <c r="V189" s="2">
        <v>465</v>
      </c>
      <c r="W189" s="90"/>
      <c r="X189" s="91"/>
      <c r="Y189" s="91"/>
      <c r="Z189" s="91"/>
      <c r="AA189" s="135"/>
      <c r="AB189" s="26" t="s">
        <v>332</v>
      </c>
      <c r="AC189" s="27"/>
      <c r="AD189" s="28"/>
      <c r="AE189" s="28"/>
      <c r="AF189" s="28"/>
      <c r="AG189" s="28"/>
      <c r="AH189" s="28"/>
      <c r="AI189" s="29"/>
    </row>
    <row r="190" spans="1:35" ht="15" customHeight="1">
      <c r="A190" s="175" t="s">
        <v>333</v>
      </c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9"/>
      <c r="V190" s="2">
        <v>494</v>
      </c>
      <c r="W190" s="90">
        <f>IF(W185*0.3&gt;834504*15,(834504*15),W185*0.3)</f>
        <v>0</v>
      </c>
      <c r="X190" s="91"/>
      <c r="Y190" s="91"/>
      <c r="Z190" s="91"/>
      <c r="AA190" s="135"/>
      <c r="AB190" s="26" t="s">
        <v>334</v>
      </c>
      <c r="AC190" s="27"/>
      <c r="AD190" s="28"/>
      <c r="AE190" s="28"/>
      <c r="AF190" s="28"/>
      <c r="AG190" s="28"/>
      <c r="AH190" s="28"/>
      <c r="AI190" s="29"/>
    </row>
    <row r="191" spans="1:35" ht="15" customHeight="1">
      <c r="A191" s="175" t="s">
        <v>335</v>
      </c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9"/>
      <c r="V191" s="2">
        <v>850</v>
      </c>
      <c r="W191" s="90"/>
      <c r="X191" s="91"/>
      <c r="Y191" s="91"/>
      <c r="Z191" s="91"/>
      <c r="AA191" s="135"/>
      <c r="AB191" s="26" t="s">
        <v>336</v>
      </c>
      <c r="AC191" s="27"/>
      <c r="AD191" s="28"/>
      <c r="AE191" s="28"/>
      <c r="AF191" s="28"/>
      <c r="AG191" s="28"/>
      <c r="AH191" s="28"/>
      <c r="AI191" s="29"/>
    </row>
    <row r="192" spans="1:35" ht="15" customHeight="1">
      <c r="A192" s="178" t="s">
        <v>337</v>
      </c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9"/>
      <c r="V192" s="2">
        <v>467</v>
      </c>
      <c r="W192" s="90">
        <f>SUM(W185:AA186)-SUM(W187:AA191)</f>
        <v>0</v>
      </c>
      <c r="X192" s="91"/>
      <c r="Y192" s="91"/>
      <c r="Z192" s="91"/>
      <c r="AA192" s="135"/>
      <c r="AB192" s="26" t="s">
        <v>338</v>
      </c>
      <c r="AC192" s="27"/>
      <c r="AD192" s="28"/>
      <c r="AE192" s="28"/>
      <c r="AF192" s="28"/>
      <c r="AG192" s="28"/>
      <c r="AH192" s="28"/>
      <c r="AI192" s="29"/>
    </row>
    <row r="193" spans="1:35" ht="15" customHeight="1">
      <c r="A193" s="175" t="s">
        <v>339</v>
      </c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9"/>
      <c r="V193" s="2">
        <v>479</v>
      </c>
      <c r="W193" s="90"/>
      <c r="X193" s="91"/>
      <c r="Y193" s="91"/>
      <c r="Z193" s="91"/>
      <c r="AA193" s="135"/>
      <c r="AB193" s="25"/>
      <c r="AC193" s="20">
        <v>491</v>
      </c>
      <c r="AD193" s="126"/>
      <c r="AE193" s="338"/>
      <c r="AF193" s="338"/>
      <c r="AG193" s="338"/>
      <c r="AH193" s="339"/>
      <c r="AI193" s="4" t="s">
        <v>340</v>
      </c>
    </row>
    <row r="194" spans="1:35" ht="15" customHeight="1">
      <c r="A194" s="175" t="s">
        <v>341</v>
      </c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9"/>
      <c r="V194" s="2">
        <v>618</v>
      </c>
      <c r="W194" s="90">
        <f>W192+W193</f>
        <v>0</v>
      </c>
      <c r="X194" s="91"/>
      <c r="Y194" s="91"/>
      <c r="Z194" s="91"/>
      <c r="AA194" s="135"/>
      <c r="AB194" s="26" t="s">
        <v>342</v>
      </c>
      <c r="AC194" s="20">
        <v>619</v>
      </c>
      <c r="AD194" s="126">
        <f>AD181+AD193</f>
        <v>0</v>
      </c>
      <c r="AE194" s="338"/>
      <c r="AF194" s="338"/>
      <c r="AG194" s="338"/>
      <c r="AH194" s="339"/>
      <c r="AI194" s="4" t="s">
        <v>343</v>
      </c>
    </row>
    <row r="195" spans="1:35" ht="15" customHeight="1">
      <c r="A195" s="175" t="s">
        <v>344</v>
      </c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9"/>
      <c r="V195" s="179" t="s">
        <v>345</v>
      </c>
      <c r="W195" s="111"/>
      <c r="X195" s="111"/>
      <c r="Y195" s="111"/>
      <c r="Z195" s="111"/>
      <c r="AA195" s="112"/>
      <c r="AB195" s="170" t="s">
        <v>346</v>
      </c>
      <c r="AC195" s="111"/>
      <c r="AD195" s="111"/>
      <c r="AE195" s="111"/>
      <c r="AF195" s="111"/>
      <c r="AG195" s="111"/>
      <c r="AH195" s="111"/>
      <c r="AI195" s="171"/>
    </row>
    <row r="196" spans="1:35" ht="12.75" customHeight="1">
      <c r="A196" s="176">
        <v>896</v>
      </c>
      <c r="B196" s="120"/>
      <c r="C196" s="177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20"/>
      <c r="V196" s="152"/>
      <c r="W196" s="153"/>
      <c r="X196" s="153"/>
      <c r="Y196" s="153"/>
      <c r="Z196" s="153"/>
      <c r="AA196" s="154"/>
      <c r="AB196" s="152"/>
      <c r="AC196" s="153"/>
      <c r="AD196" s="153"/>
      <c r="AE196" s="153"/>
      <c r="AF196" s="153"/>
      <c r="AG196" s="153"/>
      <c r="AH196" s="153"/>
      <c r="AI196" s="172"/>
    </row>
    <row r="197" spans="1:35" ht="12.75" customHeight="1">
      <c r="A197" s="122" t="s">
        <v>347</v>
      </c>
      <c r="B197" s="123"/>
      <c r="C197" s="123"/>
      <c r="D197" s="123"/>
      <c r="E197" s="123"/>
      <c r="F197" s="123"/>
      <c r="G197" s="123"/>
      <c r="H197" s="123"/>
      <c r="I197" s="123"/>
      <c r="J197" s="123"/>
      <c r="K197" s="123"/>
      <c r="L197" s="123"/>
      <c r="M197" s="123"/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  <c r="Z197" s="123"/>
      <c r="AA197" s="123"/>
      <c r="AB197" s="123"/>
      <c r="AC197" s="123"/>
      <c r="AD197" s="123"/>
      <c r="AE197" s="123"/>
      <c r="AF197" s="123"/>
      <c r="AG197" s="123"/>
      <c r="AH197" s="123"/>
      <c r="AI197" s="124"/>
    </row>
    <row r="198" spans="1:35" ht="12.75" customHeight="1">
      <c r="A198" s="125" t="s">
        <v>348</v>
      </c>
      <c r="B198" s="123"/>
      <c r="C198" s="123"/>
      <c r="D198" s="123"/>
      <c r="E198" s="123"/>
      <c r="F198" s="123"/>
      <c r="G198" s="123"/>
      <c r="H198" s="123"/>
      <c r="I198" s="123"/>
      <c r="J198" s="123"/>
      <c r="K198" s="123"/>
      <c r="L198" s="123"/>
      <c r="M198" s="123"/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  <c r="Z198" s="123"/>
      <c r="AA198" s="123"/>
      <c r="AB198" s="123"/>
      <c r="AC198" s="123"/>
      <c r="AD198" s="123"/>
      <c r="AE198" s="123"/>
      <c r="AF198" s="123"/>
      <c r="AG198" s="123"/>
      <c r="AH198" s="123"/>
      <c r="AI198" s="124"/>
    </row>
    <row r="199" spans="1:35" ht="18" customHeight="1">
      <c r="A199" s="139" t="s">
        <v>349</v>
      </c>
      <c r="B199" s="140"/>
      <c r="C199" s="140"/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  <c r="N199" s="140"/>
      <c r="O199" s="140"/>
      <c r="P199" s="140"/>
      <c r="Q199" s="140"/>
      <c r="R199" s="140"/>
      <c r="S199" s="141"/>
      <c r="T199" s="142" t="s">
        <v>350</v>
      </c>
      <c r="U199" s="140"/>
      <c r="V199" s="140"/>
      <c r="W199" s="140"/>
      <c r="X199" s="143"/>
      <c r="Y199" s="142" t="s">
        <v>351</v>
      </c>
      <c r="Z199" s="140"/>
      <c r="AA199" s="140"/>
      <c r="AB199" s="140"/>
      <c r="AC199" s="143"/>
      <c r="AD199" s="142" t="s">
        <v>352</v>
      </c>
      <c r="AE199" s="140"/>
      <c r="AF199" s="140"/>
      <c r="AG199" s="140"/>
      <c r="AH199" s="143"/>
      <c r="AI199" s="30"/>
    </row>
    <row r="200" spans="1:35" ht="15" customHeight="1">
      <c r="A200" s="131" t="s">
        <v>353</v>
      </c>
      <c r="B200" s="132"/>
      <c r="C200" s="132"/>
      <c r="D200" s="132"/>
      <c r="E200" s="132"/>
      <c r="F200" s="132"/>
      <c r="G200" s="132"/>
      <c r="H200" s="132"/>
      <c r="I200" s="132"/>
      <c r="J200" s="132"/>
      <c r="K200" s="132"/>
      <c r="L200" s="132"/>
      <c r="M200" s="132"/>
      <c r="N200" s="132"/>
      <c r="O200" s="132"/>
      <c r="P200" s="132"/>
      <c r="Q200" s="132"/>
      <c r="R200" s="132"/>
      <c r="S200" s="133"/>
      <c r="T200" s="43">
        <v>1055</v>
      </c>
      <c r="U200" s="90"/>
      <c r="V200" s="91"/>
      <c r="W200" s="91"/>
      <c r="X200" s="91"/>
      <c r="Y200" s="2">
        <v>1981</v>
      </c>
      <c r="Z200" s="90"/>
      <c r="AA200" s="91"/>
      <c r="AB200" s="91"/>
      <c r="AC200" s="91"/>
      <c r="AD200" s="2">
        <v>1982</v>
      </c>
      <c r="AE200" s="90"/>
      <c r="AF200" s="91"/>
      <c r="AG200" s="91"/>
      <c r="AH200" s="91"/>
      <c r="AI200" s="31" t="s">
        <v>354</v>
      </c>
    </row>
    <row r="201" spans="1:35" ht="15" customHeight="1">
      <c r="A201" s="134" t="s">
        <v>355</v>
      </c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9"/>
      <c r="T201" s="2">
        <v>1056</v>
      </c>
      <c r="U201" s="90"/>
      <c r="V201" s="91"/>
      <c r="W201" s="91"/>
      <c r="X201" s="91"/>
      <c r="Y201" s="2">
        <v>1983</v>
      </c>
      <c r="Z201" s="90"/>
      <c r="AA201" s="91"/>
      <c r="AB201" s="91"/>
      <c r="AC201" s="91"/>
      <c r="AD201" s="2">
        <v>1984</v>
      </c>
      <c r="AE201" s="90"/>
      <c r="AF201" s="91"/>
      <c r="AG201" s="91"/>
      <c r="AH201" s="91"/>
      <c r="AI201" s="4" t="s">
        <v>356</v>
      </c>
    </row>
    <row r="202" spans="1:35" ht="15" customHeight="1">
      <c r="A202" s="134" t="s">
        <v>357</v>
      </c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9"/>
      <c r="T202" s="2">
        <v>1057</v>
      </c>
      <c r="U202" s="90"/>
      <c r="V202" s="91"/>
      <c r="W202" s="91"/>
      <c r="X202" s="91"/>
      <c r="Y202" s="2">
        <v>1985</v>
      </c>
      <c r="Z202" s="90"/>
      <c r="AA202" s="91"/>
      <c r="AB202" s="91"/>
      <c r="AC202" s="91"/>
      <c r="AD202" s="2">
        <v>1986</v>
      </c>
      <c r="AE202" s="90"/>
      <c r="AF202" s="91"/>
      <c r="AG202" s="91"/>
      <c r="AH202" s="91"/>
      <c r="AI202" s="4" t="s">
        <v>358</v>
      </c>
    </row>
    <row r="203" spans="1:35" ht="15" customHeight="1">
      <c r="A203" s="134" t="s">
        <v>359</v>
      </c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9"/>
      <c r="T203" s="2">
        <v>1058</v>
      </c>
      <c r="U203" s="90">
        <f>U200-U201-U202</f>
        <v>0</v>
      </c>
      <c r="V203" s="91"/>
      <c r="W203" s="91"/>
      <c r="X203" s="91"/>
      <c r="Y203" s="2">
        <v>1987</v>
      </c>
      <c r="Z203" s="90">
        <f>Z200-Z201-Z202</f>
        <v>0</v>
      </c>
      <c r="AA203" s="91"/>
      <c r="AB203" s="91"/>
      <c r="AC203" s="91"/>
      <c r="AD203" s="2">
        <v>1988</v>
      </c>
      <c r="AE203" s="90">
        <f>AE200-AE201-AE202</f>
        <v>0</v>
      </c>
      <c r="AF203" s="91"/>
      <c r="AG203" s="91"/>
      <c r="AH203" s="91"/>
      <c r="AI203" s="4" t="s">
        <v>360</v>
      </c>
    </row>
    <row r="204" spans="1:35" ht="15" customHeight="1">
      <c r="A204" s="134" t="s">
        <v>361</v>
      </c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9"/>
      <c r="T204" s="2">
        <v>1060</v>
      </c>
      <c r="U204" s="90"/>
      <c r="V204" s="91"/>
      <c r="W204" s="91"/>
      <c r="X204" s="91"/>
      <c r="Y204" s="32"/>
      <c r="Z204" s="32"/>
      <c r="AA204" s="32"/>
      <c r="AB204" s="32"/>
      <c r="AC204" s="33"/>
      <c r="AD204" s="32"/>
      <c r="AE204" s="32"/>
      <c r="AF204" s="32"/>
      <c r="AG204" s="32"/>
      <c r="AH204" s="33"/>
      <c r="AI204" s="4" t="s">
        <v>362</v>
      </c>
    </row>
    <row r="205" spans="1:35" ht="15" customHeight="1">
      <c r="A205" s="134" t="s">
        <v>363</v>
      </c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9"/>
      <c r="T205" s="2">
        <v>1061</v>
      </c>
      <c r="U205" s="90">
        <f>+U203-U204</f>
        <v>0</v>
      </c>
      <c r="V205" s="91"/>
      <c r="W205" s="91"/>
      <c r="X205" s="91"/>
      <c r="Y205" s="34"/>
      <c r="Z205" s="34"/>
      <c r="AA205" s="34"/>
      <c r="AB205" s="34"/>
      <c r="AC205" s="35"/>
      <c r="AD205" s="34"/>
      <c r="AE205" s="34"/>
      <c r="AF205" s="34"/>
      <c r="AG205" s="34"/>
      <c r="AH205" s="35"/>
      <c r="AI205" s="4" t="s">
        <v>364</v>
      </c>
    </row>
    <row r="206" spans="1:35" ht="15" customHeight="1">
      <c r="A206" s="144" t="s">
        <v>365</v>
      </c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9"/>
      <c r="T206" s="2">
        <v>1062</v>
      </c>
      <c r="U206" s="90">
        <f>IF(U203&lt;0,U204,U204-U203)</f>
        <v>0</v>
      </c>
      <c r="V206" s="91"/>
      <c r="W206" s="91"/>
      <c r="X206" s="91"/>
      <c r="Y206" s="34"/>
      <c r="Z206" s="34"/>
      <c r="AA206" s="34"/>
      <c r="AB206" s="34"/>
      <c r="AC206" s="35"/>
      <c r="AD206" s="34"/>
      <c r="AE206" s="34"/>
      <c r="AF206" s="34"/>
      <c r="AG206" s="34"/>
      <c r="AH206" s="35"/>
      <c r="AI206" s="4" t="s">
        <v>366</v>
      </c>
    </row>
    <row r="207" spans="1:35" ht="15" customHeight="1">
      <c r="A207" s="129" t="s">
        <v>367</v>
      </c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130"/>
      <c r="T207" s="2">
        <v>1099</v>
      </c>
      <c r="U207" s="90"/>
      <c r="V207" s="91"/>
      <c r="W207" s="91"/>
      <c r="X207" s="91"/>
      <c r="Y207" s="34"/>
      <c r="Z207" s="34"/>
      <c r="AA207" s="34"/>
      <c r="AB207" s="34"/>
      <c r="AC207" s="35"/>
      <c r="AD207" s="34"/>
      <c r="AE207" s="34"/>
      <c r="AF207" s="34"/>
      <c r="AG207" s="34"/>
      <c r="AH207" s="35"/>
      <c r="AI207" s="4"/>
    </row>
    <row r="208" spans="1:35" ht="15" customHeight="1">
      <c r="A208" s="129" t="s">
        <v>368</v>
      </c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130"/>
      <c r="T208" s="2">
        <v>1847</v>
      </c>
      <c r="U208" s="90"/>
      <c r="V208" s="91"/>
      <c r="W208" s="91"/>
      <c r="X208" s="91"/>
      <c r="Y208" s="34"/>
      <c r="Z208" s="34"/>
      <c r="AA208" s="34"/>
      <c r="AB208" s="34"/>
      <c r="AC208" s="35"/>
      <c r="AD208" s="34"/>
      <c r="AE208" s="34"/>
      <c r="AF208" s="34"/>
      <c r="AG208" s="34"/>
      <c r="AH208" s="35"/>
      <c r="AI208" s="4"/>
    </row>
    <row r="209" spans="1:35" ht="15" customHeight="1">
      <c r="A209" s="129" t="s">
        <v>369</v>
      </c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130"/>
      <c r="T209" s="2">
        <v>1100</v>
      </c>
      <c r="U209" s="90"/>
      <c r="V209" s="91"/>
      <c r="W209" s="91"/>
      <c r="X209" s="91"/>
      <c r="Y209" s="34"/>
      <c r="Z209" s="34"/>
      <c r="AA209" s="34"/>
      <c r="AB209" s="34"/>
      <c r="AC209" s="35"/>
      <c r="AD209" s="34"/>
      <c r="AE209" s="34"/>
      <c r="AF209" s="34"/>
      <c r="AG209" s="34"/>
      <c r="AH209" s="35"/>
      <c r="AI209" s="4"/>
    </row>
    <row r="210" spans="1:35" ht="15" customHeight="1">
      <c r="A210" s="129" t="s">
        <v>370</v>
      </c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130"/>
      <c r="T210" s="2">
        <v>1114</v>
      </c>
      <c r="U210" s="90"/>
      <c r="V210" s="91"/>
      <c r="W210" s="91"/>
      <c r="X210" s="91"/>
      <c r="Y210" s="34"/>
      <c r="Z210" s="34"/>
      <c r="AA210" s="34"/>
      <c r="AB210" s="34"/>
      <c r="AC210" s="35"/>
      <c r="AD210" s="34"/>
      <c r="AE210" s="34"/>
      <c r="AF210" s="34"/>
      <c r="AG210" s="34"/>
      <c r="AH210" s="35"/>
      <c r="AI210" s="4"/>
    </row>
    <row r="211" spans="1:35" ht="12.75" customHeight="1">
      <c r="A211" s="137" t="s">
        <v>371</v>
      </c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  <c r="AA211" s="98"/>
      <c r="AB211" s="98"/>
      <c r="AC211" s="98"/>
      <c r="AD211" s="98"/>
      <c r="AE211" s="98"/>
      <c r="AF211" s="98"/>
      <c r="AG211" s="98"/>
      <c r="AH211" s="98"/>
      <c r="AI211" s="138"/>
    </row>
    <row r="212" spans="1:35" ht="25.5" customHeight="1">
      <c r="A212" s="129" t="s">
        <v>372</v>
      </c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9"/>
      <c r="T212" s="12">
        <v>1063</v>
      </c>
      <c r="U212" s="126">
        <f>U209-U210-U211</f>
        <v>0</v>
      </c>
      <c r="V212" s="91"/>
      <c r="W212" s="91"/>
      <c r="X212" s="91"/>
      <c r="Y212" s="12">
        <v>1989</v>
      </c>
      <c r="Z212" s="126">
        <f>Z209-Z210-Z211</f>
        <v>0</v>
      </c>
      <c r="AA212" s="91"/>
      <c r="AB212" s="91"/>
      <c r="AC212" s="91"/>
      <c r="AD212" s="12">
        <v>1990</v>
      </c>
      <c r="AE212" s="126">
        <f>AE209-AE210-AE211</f>
        <v>0</v>
      </c>
      <c r="AF212" s="91"/>
      <c r="AG212" s="91"/>
      <c r="AH212" s="91"/>
      <c r="AI212" s="4" t="s">
        <v>373</v>
      </c>
    </row>
    <row r="213" spans="1:35" ht="15" customHeight="1">
      <c r="A213" s="129" t="s">
        <v>374</v>
      </c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  <c r="AA213" s="98"/>
      <c r="AB213" s="98"/>
      <c r="AC213" s="99"/>
      <c r="AD213" s="2">
        <v>1064</v>
      </c>
      <c r="AE213" s="90"/>
      <c r="AF213" s="91"/>
      <c r="AG213" s="91"/>
      <c r="AH213" s="91"/>
      <c r="AI213" s="36"/>
    </row>
    <row r="214" spans="1:35" ht="15" customHeight="1">
      <c r="A214" s="316" t="s">
        <v>375</v>
      </c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  <c r="AA214" s="119"/>
      <c r="AB214" s="119"/>
      <c r="AC214" s="120"/>
      <c r="AD214" s="9">
        <v>1065</v>
      </c>
      <c r="AE214" s="90"/>
      <c r="AF214" s="91"/>
      <c r="AG214" s="91"/>
      <c r="AH214" s="91"/>
      <c r="AI214" s="37"/>
    </row>
    <row r="215" spans="1:35" ht="12.75" customHeight="1">
      <c r="A215" s="122" t="s">
        <v>376</v>
      </c>
      <c r="B215" s="123"/>
      <c r="C215" s="123"/>
      <c r="D215" s="123"/>
      <c r="E215" s="123"/>
      <c r="F215" s="123"/>
      <c r="G215" s="123"/>
      <c r="H215" s="123"/>
      <c r="I215" s="123"/>
      <c r="J215" s="123"/>
      <c r="K215" s="123"/>
      <c r="L215" s="123"/>
      <c r="M215" s="123"/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  <c r="Z215" s="123"/>
      <c r="AA215" s="123"/>
      <c r="AB215" s="123"/>
      <c r="AC215" s="123"/>
      <c r="AD215" s="123"/>
      <c r="AE215" s="123"/>
      <c r="AF215" s="123"/>
      <c r="AG215" s="123"/>
      <c r="AH215" s="123"/>
      <c r="AI215" s="124"/>
    </row>
    <row r="216" spans="1:35" ht="12.75" customHeight="1">
      <c r="A216" s="125" t="s">
        <v>377</v>
      </c>
      <c r="B216" s="123"/>
      <c r="C216" s="123"/>
      <c r="D216" s="123"/>
      <c r="E216" s="123"/>
      <c r="F216" s="123"/>
      <c r="G216" s="123"/>
      <c r="H216" s="123"/>
      <c r="I216" s="123"/>
      <c r="J216" s="123"/>
      <c r="K216" s="123"/>
      <c r="L216" s="123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  <c r="Z216" s="123"/>
      <c r="AA216" s="123"/>
      <c r="AB216" s="123"/>
      <c r="AC216" s="123"/>
      <c r="AD216" s="123"/>
      <c r="AE216" s="123"/>
      <c r="AF216" s="123"/>
      <c r="AG216" s="123"/>
      <c r="AH216" s="123"/>
      <c r="AI216" s="124"/>
    </row>
    <row r="217" spans="1:35" ht="12.75" customHeight="1">
      <c r="A217" s="248" t="s">
        <v>378</v>
      </c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9"/>
      <c r="AD217" s="43">
        <v>701</v>
      </c>
      <c r="AE217" s="90"/>
      <c r="AF217" s="91"/>
      <c r="AG217" s="91"/>
      <c r="AH217" s="91"/>
      <c r="AI217" s="31" t="s">
        <v>379</v>
      </c>
    </row>
    <row r="218" spans="1:35" ht="12.75" customHeight="1">
      <c r="A218" s="175" t="s">
        <v>380</v>
      </c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  <c r="AA218" s="98"/>
      <c r="AB218" s="98"/>
      <c r="AC218" s="99"/>
      <c r="AD218" s="2">
        <v>702</v>
      </c>
      <c r="AE218" s="90"/>
      <c r="AF218" s="91"/>
      <c r="AG218" s="91"/>
      <c r="AH218" s="91"/>
      <c r="AI218" s="4" t="s">
        <v>381</v>
      </c>
    </row>
    <row r="219" spans="1:35" ht="12.75" customHeight="1">
      <c r="A219" s="175" t="s">
        <v>382</v>
      </c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  <c r="AA219" s="98"/>
      <c r="AB219" s="98"/>
      <c r="AC219" s="99"/>
      <c r="AD219" s="2">
        <v>703</v>
      </c>
      <c r="AE219" s="90">
        <f>AE217-AE218</f>
        <v>0</v>
      </c>
      <c r="AF219" s="91"/>
      <c r="AG219" s="91"/>
      <c r="AH219" s="91"/>
      <c r="AI219" s="4" t="s">
        <v>383</v>
      </c>
    </row>
    <row r="220" spans="1:35" ht="12.75" customHeight="1">
      <c r="A220" s="175" t="s">
        <v>384</v>
      </c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  <c r="AA220" s="98"/>
      <c r="AB220" s="98"/>
      <c r="AC220" s="99"/>
      <c r="AD220" s="2">
        <v>704</v>
      </c>
      <c r="AE220" s="90"/>
      <c r="AF220" s="91"/>
      <c r="AG220" s="91"/>
      <c r="AH220" s="91"/>
      <c r="AI220" s="4" t="s">
        <v>385</v>
      </c>
    </row>
    <row r="221" spans="1:35" ht="12.75" customHeight="1">
      <c r="A221" s="175" t="s">
        <v>386</v>
      </c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  <c r="AA221" s="98"/>
      <c r="AB221" s="98"/>
      <c r="AC221" s="99"/>
      <c r="AD221" s="2">
        <v>930</v>
      </c>
      <c r="AE221" s="90"/>
      <c r="AF221" s="91"/>
      <c r="AG221" s="91"/>
      <c r="AH221" s="91"/>
      <c r="AI221" s="4" t="s">
        <v>387</v>
      </c>
    </row>
    <row r="222" spans="1:35" ht="12.75" customHeight="1">
      <c r="A222" s="316" t="s">
        <v>388</v>
      </c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  <c r="AA222" s="119"/>
      <c r="AB222" s="119"/>
      <c r="AC222" s="120"/>
      <c r="AD222" s="9">
        <v>705</v>
      </c>
      <c r="AE222" s="90">
        <f>AE219+AE220-AE221</f>
        <v>0</v>
      </c>
      <c r="AF222" s="91"/>
      <c r="AG222" s="91"/>
      <c r="AH222" s="91"/>
      <c r="AI222" s="15" t="s">
        <v>389</v>
      </c>
    </row>
    <row r="223" spans="1:35" ht="12.75" customHeight="1">
      <c r="A223" s="122" t="s">
        <v>390</v>
      </c>
      <c r="B223" s="123"/>
      <c r="C223" s="123"/>
      <c r="D223" s="123"/>
      <c r="E223" s="123"/>
      <c r="F223" s="123"/>
      <c r="G223" s="123"/>
      <c r="H223" s="123"/>
      <c r="I223" s="123"/>
      <c r="J223" s="123"/>
      <c r="K223" s="123"/>
      <c r="L223" s="123"/>
      <c r="M223" s="123"/>
      <c r="N223" s="123"/>
      <c r="O223" s="123"/>
      <c r="P223" s="123"/>
      <c r="Q223" s="123"/>
      <c r="R223" s="123"/>
      <c r="S223" s="123"/>
      <c r="T223" s="123"/>
      <c r="U223" s="123"/>
      <c r="V223" s="123"/>
      <c r="W223" s="123"/>
      <c r="X223" s="123"/>
      <c r="Y223" s="123"/>
      <c r="Z223" s="123"/>
      <c r="AA223" s="123"/>
      <c r="AB223" s="123"/>
      <c r="AC223" s="123"/>
      <c r="AD223" s="123"/>
      <c r="AE223" s="123"/>
      <c r="AF223" s="123"/>
      <c r="AG223" s="123"/>
      <c r="AH223" s="123"/>
      <c r="AI223" s="124"/>
    </row>
    <row r="224" spans="1:35" ht="12.75" customHeight="1">
      <c r="A224" s="125" t="s">
        <v>391</v>
      </c>
      <c r="B224" s="123"/>
      <c r="C224" s="123"/>
      <c r="D224" s="123"/>
      <c r="E224" s="123"/>
      <c r="F224" s="123"/>
      <c r="G224" s="123"/>
      <c r="H224" s="123"/>
      <c r="I224" s="123"/>
      <c r="J224" s="123"/>
      <c r="K224" s="123"/>
      <c r="L224" s="123"/>
      <c r="M224" s="123"/>
      <c r="N224" s="123"/>
      <c r="O224" s="123"/>
      <c r="P224" s="123"/>
      <c r="Q224" s="123"/>
      <c r="R224" s="123"/>
      <c r="S224" s="123"/>
      <c r="T224" s="123"/>
      <c r="U224" s="123"/>
      <c r="V224" s="123"/>
      <c r="W224" s="123"/>
      <c r="X224" s="123"/>
      <c r="Y224" s="123"/>
      <c r="Z224" s="123"/>
      <c r="AA224" s="123"/>
      <c r="AB224" s="123"/>
      <c r="AC224" s="123"/>
      <c r="AD224" s="123"/>
      <c r="AE224" s="123"/>
      <c r="AF224" s="123"/>
      <c r="AG224" s="123"/>
      <c r="AH224" s="123"/>
      <c r="AI224" s="124"/>
    </row>
    <row r="225" spans="1:35" ht="12.75" customHeight="1">
      <c r="A225" s="232" t="s">
        <v>392</v>
      </c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  <c r="AA225" s="98"/>
      <c r="AB225" s="98"/>
      <c r="AC225" s="98"/>
      <c r="AD225" s="98"/>
      <c r="AE225" s="98"/>
      <c r="AF225" s="98"/>
      <c r="AG225" s="98"/>
      <c r="AH225" s="98"/>
      <c r="AI225" s="138"/>
    </row>
    <row r="226" spans="1:35" ht="18" customHeight="1">
      <c r="A226" s="314" t="s">
        <v>393</v>
      </c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  <c r="AA226" s="98"/>
      <c r="AB226" s="98"/>
      <c r="AC226" s="98"/>
      <c r="AD226" s="99"/>
      <c r="AE226" s="305" t="s">
        <v>394</v>
      </c>
      <c r="AF226" s="98"/>
      <c r="AG226" s="98"/>
      <c r="AH226" s="98"/>
      <c r="AI226" s="138"/>
    </row>
    <row r="227" spans="1:35" ht="12.75" customHeight="1">
      <c r="A227" s="129" t="s">
        <v>395</v>
      </c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  <c r="AA227" s="98"/>
      <c r="AB227" s="98"/>
      <c r="AC227" s="98"/>
      <c r="AD227" s="99"/>
      <c r="AE227" s="2">
        <v>1070</v>
      </c>
      <c r="AF227" s="90"/>
      <c r="AG227" s="91"/>
      <c r="AH227" s="91"/>
      <c r="AI227" s="91"/>
    </row>
    <row r="228" spans="1:35" ht="12.75" customHeight="1">
      <c r="A228" s="129" t="s">
        <v>396</v>
      </c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  <c r="AA228" s="98"/>
      <c r="AB228" s="98"/>
      <c r="AC228" s="98"/>
      <c r="AD228" s="99"/>
      <c r="AE228" s="2">
        <v>1074</v>
      </c>
      <c r="AF228" s="90"/>
      <c r="AG228" s="91"/>
      <c r="AH228" s="91"/>
      <c r="AI228" s="91"/>
    </row>
    <row r="229" spans="1:35" ht="12.75" customHeight="1">
      <c r="A229" s="232" t="s">
        <v>397</v>
      </c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  <c r="AA229" s="98"/>
      <c r="AB229" s="98"/>
      <c r="AC229" s="98"/>
      <c r="AD229" s="98"/>
      <c r="AE229" s="98"/>
      <c r="AF229" s="98"/>
      <c r="AG229" s="98"/>
      <c r="AH229" s="98"/>
      <c r="AI229" s="138"/>
    </row>
    <row r="230" spans="1:35" ht="18" customHeight="1">
      <c r="A230" s="314" t="s">
        <v>393</v>
      </c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  <c r="AA230" s="98"/>
      <c r="AB230" s="98"/>
      <c r="AC230" s="98"/>
      <c r="AD230" s="99"/>
      <c r="AE230" s="305" t="s">
        <v>398</v>
      </c>
      <c r="AF230" s="98"/>
      <c r="AG230" s="98"/>
      <c r="AH230" s="98"/>
      <c r="AI230" s="138"/>
    </row>
    <row r="231" spans="1:35" ht="12.75" customHeight="1">
      <c r="A231" s="129" t="s">
        <v>395</v>
      </c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  <c r="AA231" s="98"/>
      <c r="AB231" s="98"/>
      <c r="AC231" s="98"/>
      <c r="AD231" s="99"/>
      <c r="AE231" s="2">
        <v>1079</v>
      </c>
      <c r="AF231" s="90"/>
      <c r="AG231" s="91"/>
      <c r="AH231" s="91"/>
      <c r="AI231" s="91"/>
    </row>
    <row r="232" spans="1:35" ht="12.75" customHeight="1">
      <c r="A232" s="129" t="s">
        <v>396</v>
      </c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  <c r="AA232" s="98"/>
      <c r="AB232" s="98"/>
      <c r="AC232" s="98"/>
      <c r="AD232" s="99"/>
      <c r="AE232" s="2">
        <v>1083</v>
      </c>
      <c r="AF232" s="90"/>
      <c r="AG232" s="91"/>
      <c r="AH232" s="91"/>
      <c r="AI232" s="91"/>
    </row>
    <row r="233" spans="1:35" ht="12.75" customHeight="1">
      <c r="A233" s="232" t="s">
        <v>399</v>
      </c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  <c r="AA233" s="98"/>
      <c r="AB233" s="98"/>
      <c r="AC233" s="98"/>
      <c r="AD233" s="98"/>
      <c r="AE233" s="98"/>
      <c r="AF233" s="98"/>
      <c r="AG233" s="98"/>
      <c r="AH233" s="98"/>
      <c r="AI233" s="138"/>
    </row>
    <row r="234" spans="1:35" ht="18" customHeight="1">
      <c r="A234" s="314" t="s">
        <v>393</v>
      </c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  <c r="AA234" s="98"/>
      <c r="AB234" s="98"/>
      <c r="AC234" s="98"/>
      <c r="AD234" s="99"/>
      <c r="AE234" s="305" t="s">
        <v>400</v>
      </c>
      <c r="AF234" s="98"/>
      <c r="AG234" s="98"/>
      <c r="AH234" s="98"/>
      <c r="AI234" s="138"/>
    </row>
    <row r="235" spans="1:35" ht="12.75" customHeight="1">
      <c r="A235" s="129" t="s">
        <v>395</v>
      </c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  <c r="AA235" s="98"/>
      <c r="AB235" s="98"/>
      <c r="AC235" s="98"/>
      <c r="AD235" s="99"/>
      <c r="AE235" s="2">
        <v>1087</v>
      </c>
      <c r="AF235" s="90"/>
      <c r="AG235" s="91"/>
      <c r="AH235" s="91"/>
      <c r="AI235" s="91"/>
    </row>
    <row r="236" spans="1:35" ht="12.75" customHeight="1">
      <c r="A236" s="129" t="s">
        <v>396</v>
      </c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  <c r="AA236" s="98"/>
      <c r="AB236" s="98"/>
      <c r="AC236" s="98"/>
      <c r="AD236" s="99"/>
      <c r="AE236" s="2">
        <v>1131</v>
      </c>
      <c r="AF236" s="90"/>
      <c r="AG236" s="91"/>
      <c r="AH236" s="91"/>
      <c r="AI236" s="91"/>
    </row>
    <row r="237" spans="1:35" ht="12.75" customHeight="1">
      <c r="A237" s="232" t="s">
        <v>401</v>
      </c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  <c r="AA237" s="98"/>
      <c r="AB237" s="98"/>
      <c r="AC237" s="98"/>
      <c r="AD237" s="98"/>
      <c r="AE237" s="98"/>
      <c r="AF237" s="98"/>
      <c r="AG237" s="98"/>
      <c r="AH237" s="98"/>
      <c r="AI237" s="138"/>
    </row>
    <row r="238" spans="1:35" ht="18" customHeight="1">
      <c r="A238" s="314" t="s">
        <v>393</v>
      </c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  <c r="AA238" s="98"/>
      <c r="AB238" s="98"/>
      <c r="AC238" s="98"/>
      <c r="AD238" s="99"/>
      <c r="AE238" s="305" t="s">
        <v>402</v>
      </c>
      <c r="AF238" s="98"/>
      <c r="AG238" s="98"/>
      <c r="AH238" s="98"/>
      <c r="AI238" s="138"/>
    </row>
    <row r="239" spans="1:35" ht="12.75" customHeight="1">
      <c r="A239" s="129" t="s">
        <v>403</v>
      </c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  <c r="AA239" s="98"/>
      <c r="AB239" s="98"/>
      <c r="AC239" s="98"/>
      <c r="AD239" s="99"/>
      <c r="AE239" s="2">
        <v>1809</v>
      </c>
      <c r="AF239" s="90"/>
      <c r="AG239" s="91"/>
      <c r="AH239" s="91"/>
      <c r="AI239" s="91"/>
    </row>
    <row r="240" spans="1:35" ht="12.75" customHeight="1">
      <c r="A240" s="129" t="s">
        <v>404</v>
      </c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  <c r="AA240" s="98"/>
      <c r="AB240" s="98"/>
      <c r="AC240" s="98"/>
      <c r="AD240" s="99"/>
      <c r="AE240" s="2">
        <v>1813</v>
      </c>
      <c r="AF240" s="90"/>
      <c r="AG240" s="91"/>
      <c r="AH240" s="91"/>
      <c r="AI240" s="91"/>
    </row>
    <row r="241" spans="1:35" ht="12.75" customHeight="1">
      <c r="A241" s="188" t="s">
        <v>405</v>
      </c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  <c r="AA241" s="98"/>
      <c r="AB241" s="98"/>
      <c r="AC241" s="98"/>
      <c r="AD241" s="98"/>
      <c r="AE241" s="98"/>
      <c r="AF241" s="98"/>
      <c r="AG241" s="98"/>
      <c r="AH241" s="98"/>
      <c r="AI241" s="138"/>
    </row>
    <row r="242" spans="1:35" ht="15" customHeight="1">
      <c r="A242" s="315" t="s">
        <v>406</v>
      </c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  <c r="AA242" s="98"/>
      <c r="AB242" s="98"/>
      <c r="AC242" s="98"/>
      <c r="AD242" s="99"/>
      <c r="AE242" s="2">
        <v>1814</v>
      </c>
      <c r="AF242" s="90"/>
      <c r="AG242" s="91"/>
      <c r="AH242" s="91"/>
      <c r="AI242" s="91"/>
    </row>
    <row r="243" spans="1:35" ht="15" customHeight="1">
      <c r="A243" s="315" t="s">
        <v>407</v>
      </c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  <c r="AA243" s="98"/>
      <c r="AB243" s="98"/>
      <c r="AC243" s="98"/>
      <c r="AD243" s="99"/>
      <c r="AE243" s="2">
        <v>1815</v>
      </c>
      <c r="AF243" s="90"/>
      <c r="AG243" s="91"/>
      <c r="AH243" s="91"/>
      <c r="AI243" s="91"/>
    </row>
    <row r="244" spans="1:35" ht="15" customHeight="1">
      <c r="A244" s="294" t="s">
        <v>408</v>
      </c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  <c r="AA244" s="119"/>
      <c r="AB244" s="119"/>
      <c r="AC244" s="119"/>
      <c r="AD244" s="120"/>
      <c r="AE244" s="9">
        <v>1816</v>
      </c>
      <c r="AF244" s="90"/>
      <c r="AG244" s="91"/>
      <c r="AH244" s="91"/>
      <c r="AI244" s="91"/>
    </row>
    <row r="245" spans="1:35" ht="12.75" customHeight="1">
      <c r="A245" s="122" t="s">
        <v>409</v>
      </c>
      <c r="B245" s="123"/>
      <c r="C245" s="123"/>
      <c r="D245" s="123"/>
      <c r="E245" s="123"/>
      <c r="F245" s="123"/>
      <c r="G245" s="123"/>
      <c r="H245" s="123"/>
      <c r="I245" s="123"/>
      <c r="J245" s="123"/>
      <c r="K245" s="123"/>
      <c r="L245" s="123"/>
      <c r="M245" s="123"/>
      <c r="N245" s="123"/>
      <c r="O245" s="123"/>
      <c r="P245" s="123"/>
      <c r="Q245" s="123"/>
      <c r="R245" s="123"/>
      <c r="S245" s="123"/>
      <c r="T245" s="123"/>
      <c r="U245" s="123"/>
      <c r="V245" s="123"/>
      <c r="W245" s="123"/>
      <c r="X245" s="123"/>
      <c r="Y245" s="123"/>
      <c r="Z245" s="123"/>
      <c r="AA245" s="123"/>
      <c r="AB245" s="123"/>
      <c r="AC245" s="123"/>
      <c r="AD245" s="123"/>
      <c r="AE245" s="123"/>
      <c r="AF245" s="123"/>
      <c r="AG245" s="123"/>
      <c r="AH245" s="123"/>
      <c r="AI245" s="124"/>
    </row>
    <row r="246" spans="1:35" ht="12.75" customHeight="1">
      <c r="A246" s="125" t="s">
        <v>410</v>
      </c>
      <c r="B246" s="123"/>
      <c r="C246" s="123"/>
      <c r="D246" s="123"/>
      <c r="E246" s="123"/>
      <c r="F246" s="123"/>
      <c r="G246" s="123"/>
      <c r="H246" s="123"/>
      <c r="I246" s="123"/>
      <c r="J246" s="123"/>
      <c r="K246" s="123"/>
      <c r="L246" s="123"/>
      <c r="M246" s="123"/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  <c r="Z246" s="123"/>
      <c r="AA246" s="123"/>
      <c r="AB246" s="123"/>
      <c r="AC246" s="123"/>
      <c r="AD246" s="123"/>
      <c r="AE246" s="123"/>
      <c r="AF246" s="123"/>
      <c r="AG246" s="123"/>
      <c r="AH246" s="123"/>
      <c r="AI246" s="124"/>
    </row>
    <row r="247" spans="1:35" ht="14.25" customHeight="1">
      <c r="A247" s="248" t="s">
        <v>411</v>
      </c>
      <c r="B247" s="88"/>
      <c r="C247" s="88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9"/>
      <c r="AD247" s="43">
        <v>1651</v>
      </c>
      <c r="AE247" s="90"/>
      <c r="AF247" s="91"/>
      <c r="AG247" s="91"/>
      <c r="AH247" s="91"/>
      <c r="AI247" s="31" t="s">
        <v>412</v>
      </c>
    </row>
    <row r="248" spans="1:35" ht="14.25" customHeight="1">
      <c r="A248" s="175" t="s">
        <v>413</v>
      </c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  <c r="AA248" s="98"/>
      <c r="AB248" s="98"/>
      <c r="AC248" s="99"/>
      <c r="AD248" s="2">
        <v>1652</v>
      </c>
      <c r="AE248" s="90"/>
      <c r="AF248" s="91"/>
      <c r="AG248" s="91"/>
      <c r="AH248" s="91"/>
      <c r="AI248" s="4" t="s">
        <v>414</v>
      </c>
    </row>
    <row r="249" spans="1:35" ht="14.25" customHeight="1">
      <c r="A249" s="175" t="s">
        <v>415</v>
      </c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  <c r="AA249" s="98"/>
      <c r="AB249" s="98"/>
      <c r="AC249" s="99"/>
      <c r="AD249" s="2">
        <v>1653</v>
      </c>
      <c r="AE249" s="90"/>
      <c r="AF249" s="91"/>
      <c r="AG249" s="91"/>
      <c r="AH249" s="91"/>
      <c r="AI249" s="4" t="s">
        <v>416</v>
      </c>
    </row>
    <row r="250" spans="1:35" ht="14.25" customHeight="1">
      <c r="A250" s="239" t="s">
        <v>417</v>
      </c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  <c r="AA250" s="119"/>
      <c r="AB250" s="119"/>
      <c r="AC250" s="120"/>
      <c r="AD250" s="9">
        <v>1654</v>
      </c>
      <c r="AE250" s="90">
        <f>AE247+AE248-AE249</f>
        <v>0</v>
      </c>
      <c r="AF250" s="91"/>
      <c r="AG250" s="91"/>
      <c r="AH250" s="91"/>
      <c r="AI250" s="15" t="s">
        <v>418</v>
      </c>
    </row>
    <row r="251" spans="1:35" ht="12.75" customHeight="1">
      <c r="A251" s="311" t="s">
        <v>419</v>
      </c>
      <c r="B251" s="312"/>
      <c r="C251" s="312"/>
      <c r="D251" s="312"/>
      <c r="E251" s="312"/>
      <c r="F251" s="312"/>
      <c r="G251" s="312"/>
      <c r="H251" s="312"/>
      <c r="I251" s="312"/>
      <c r="J251" s="312"/>
      <c r="K251" s="312"/>
      <c r="L251" s="312"/>
      <c r="M251" s="312"/>
      <c r="N251" s="312"/>
      <c r="O251" s="312"/>
      <c r="P251" s="312"/>
      <c r="Q251" s="312"/>
      <c r="R251" s="312"/>
      <c r="S251" s="312"/>
      <c r="T251" s="312"/>
      <c r="U251" s="312"/>
      <c r="V251" s="312"/>
      <c r="W251" s="312"/>
      <c r="X251" s="312"/>
      <c r="Y251" s="312"/>
      <c r="Z251" s="312"/>
      <c r="AA251" s="312"/>
      <c r="AB251" s="312"/>
      <c r="AC251" s="312"/>
      <c r="AD251" s="312"/>
      <c r="AE251" s="312"/>
      <c r="AF251" s="312"/>
      <c r="AG251" s="312"/>
      <c r="AH251" s="312"/>
      <c r="AI251" s="313"/>
    </row>
    <row r="252" spans="1:35" ht="12.75" customHeight="1">
      <c r="A252" s="125" t="s">
        <v>420</v>
      </c>
      <c r="B252" s="123"/>
      <c r="C252" s="123"/>
      <c r="D252" s="123"/>
      <c r="E252" s="123"/>
      <c r="F252" s="123"/>
      <c r="G252" s="123"/>
      <c r="H252" s="123"/>
      <c r="I252" s="123"/>
      <c r="J252" s="123"/>
      <c r="K252" s="123"/>
      <c r="L252" s="123"/>
      <c r="M252" s="123"/>
      <c r="N252" s="123"/>
      <c r="O252" s="123"/>
      <c r="P252" s="123"/>
      <c r="Q252" s="123"/>
      <c r="R252" s="123"/>
      <c r="S252" s="123"/>
      <c r="T252" s="123"/>
      <c r="U252" s="123"/>
      <c r="V252" s="123"/>
      <c r="W252" s="123"/>
      <c r="X252" s="123"/>
      <c r="Y252" s="123"/>
      <c r="Z252" s="123"/>
      <c r="AA252" s="123"/>
      <c r="AB252" s="123"/>
      <c r="AC252" s="123"/>
      <c r="AD252" s="123"/>
      <c r="AE252" s="123"/>
      <c r="AF252" s="123"/>
      <c r="AG252" s="123"/>
      <c r="AH252" s="123"/>
      <c r="AI252" s="124"/>
    </row>
    <row r="253" spans="1:35" ht="12.75" customHeight="1">
      <c r="A253" s="173" t="s">
        <v>421</v>
      </c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164"/>
    </row>
    <row r="254" spans="1:35" ht="15" customHeight="1">
      <c r="A254" s="175" t="s">
        <v>422</v>
      </c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  <c r="AA254" s="98"/>
      <c r="AB254" s="98"/>
      <c r="AC254" s="98"/>
      <c r="AD254" s="99"/>
      <c r="AE254" s="2">
        <v>783</v>
      </c>
      <c r="AF254" s="90"/>
      <c r="AG254" s="91"/>
      <c r="AH254" s="91"/>
      <c r="AI254" s="91"/>
    </row>
    <row r="255" spans="1:35" ht="15" customHeight="1">
      <c r="A255" s="175" t="s">
        <v>423</v>
      </c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  <c r="AA255" s="98"/>
      <c r="AB255" s="98"/>
      <c r="AC255" s="98"/>
      <c r="AD255" s="99"/>
      <c r="AE255" s="2">
        <v>976</v>
      </c>
      <c r="AF255" s="136"/>
      <c r="AG255" s="98"/>
      <c r="AH255" s="98"/>
      <c r="AI255" s="98"/>
    </row>
    <row r="256" spans="1:35" ht="15" customHeight="1">
      <c r="A256" s="175" t="s">
        <v>424</v>
      </c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  <c r="AA256" s="98"/>
      <c r="AB256" s="98"/>
      <c r="AC256" s="98"/>
      <c r="AD256" s="99"/>
      <c r="AE256" s="2">
        <v>978</v>
      </c>
      <c r="AF256" s="90"/>
      <c r="AG256" s="91"/>
      <c r="AH256" s="91"/>
      <c r="AI256" s="91"/>
    </row>
    <row r="257" spans="1:38" ht="15" customHeight="1">
      <c r="A257" s="175" t="s">
        <v>425</v>
      </c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  <c r="AA257" s="98"/>
      <c r="AB257" s="98"/>
      <c r="AC257" s="98"/>
      <c r="AD257" s="99"/>
      <c r="AE257" s="2">
        <v>1020</v>
      </c>
      <c r="AF257" s="90"/>
      <c r="AG257" s="91"/>
      <c r="AH257" s="91"/>
      <c r="AI257" s="91"/>
    </row>
    <row r="258" spans="1:38" ht="15" customHeight="1">
      <c r="A258" s="175" t="s">
        <v>426</v>
      </c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  <c r="AA258" s="98"/>
      <c r="AB258" s="98"/>
      <c r="AC258" s="98"/>
      <c r="AD258" s="99"/>
      <c r="AE258" s="2">
        <v>1019</v>
      </c>
      <c r="AF258" s="90"/>
      <c r="AG258" s="91"/>
      <c r="AH258" s="91"/>
      <c r="AI258" s="91"/>
    </row>
    <row r="259" spans="1:38" ht="15" customHeight="1">
      <c r="A259" s="175" t="s">
        <v>427</v>
      </c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  <c r="AA259" s="98"/>
      <c r="AB259" s="98"/>
      <c r="AC259" s="98"/>
      <c r="AD259" s="99"/>
      <c r="AE259" s="2">
        <v>974</v>
      </c>
      <c r="AF259" s="136"/>
      <c r="AG259" s="98"/>
      <c r="AH259" s="98"/>
      <c r="AI259" s="98"/>
    </row>
    <row r="260" spans="1:38" ht="12.75" customHeight="1">
      <c r="A260" s="188" t="s">
        <v>428</v>
      </c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  <c r="AA260" s="98"/>
      <c r="AB260" s="98"/>
      <c r="AC260" s="98"/>
      <c r="AD260" s="98"/>
      <c r="AE260" s="98"/>
      <c r="AF260" s="98"/>
      <c r="AG260" s="98"/>
      <c r="AH260" s="98"/>
      <c r="AI260" s="138"/>
    </row>
    <row r="261" spans="1:38" ht="15" customHeight="1">
      <c r="A261" s="175" t="s">
        <v>429</v>
      </c>
      <c r="B261" s="98"/>
      <c r="C261" s="98"/>
      <c r="D261" s="98"/>
      <c r="E261" s="98"/>
      <c r="F261" s="98"/>
      <c r="G261" s="98"/>
      <c r="H261" s="98"/>
      <c r="I261" s="98"/>
      <c r="J261" s="98"/>
      <c r="K261" s="99"/>
      <c r="L261" s="2">
        <v>122</v>
      </c>
      <c r="M261" s="90"/>
      <c r="N261" s="91"/>
      <c r="O261" s="91"/>
      <c r="P261" s="91"/>
      <c r="Q261" s="175" t="s">
        <v>430</v>
      </c>
      <c r="R261" s="98"/>
      <c r="S261" s="98"/>
      <c r="T261" s="98"/>
      <c r="U261" s="98"/>
      <c r="V261" s="98"/>
      <c r="W261" s="98"/>
      <c r="X261" s="98"/>
      <c r="Y261" s="98"/>
      <c r="Z261" s="98"/>
      <c r="AA261" s="98"/>
      <c r="AB261" s="98"/>
      <c r="AC261" s="98"/>
      <c r="AD261" s="99"/>
      <c r="AE261" s="2">
        <v>648</v>
      </c>
      <c r="AF261" s="90"/>
      <c r="AG261" s="91"/>
      <c r="AH261" s="91"/>
      <c r="AI261" s="91"/>
    </row>
    <row r="262" spans="1:38" ht="15" customHeight="1">
      <c r="A262" s="175" t="s">
        <v>431</v>
      </c>
      <c r="B262" s="98"/>
      <c r="C262" s="98"/>
      <c r="D262" s="98"/>
      <c r="E262" s="98"/>
      <c r="F262" s="98"/>
      <c r="G262" s="98"/>
      <c r="H262" s="98"/>
      <c r="I262" s="98"/>
      <c r="J262" s="98"/>
      <c r="K262" s="99"/>
      <c r="L262" s="2">
        <v>123</v>
      </c>
      <c r="M262" s="90"/>
      <c r="N262" s="91"/>
      <c r="O262" s="91"/>
      <c r="P262" s="91"/>
      <c r="Q262" s="175" t="s">
        <v>432</v>
      </c>
      <c r="R262" s="98"/>
      <c r="S262" s="98"/>
      <c r="T262" s="98"/>
      <c r="U262" s="98"/>
      <c r="V262" s="98"/>
      <c r="W262" s="98"/>
      <c r="X262" s="98"/>
      <c r="Y262" s="98"/>
      <c r="Z262" s="98"/>
      <c r="AA262" s="98"/>
      <c r="AB262" s="98"/>
      <c r="AC262" s="98"/>
      <c r="AD262" s="99"/>
      <c r="AE262" s="2">
        <v>647</v>
      </c>
      <c r="AF262" s="90"/>
      <c r="AG262" s="91"/>
      <c r="AH262" s="91"/>
      <c r="AI262" s="91"/>
    </row>
    <row r="263" spans="1:38" ht="15" customHeight="1">
      <c r="A263" s="175" t="s">
        <v>433</v>
      </c>
      <c r="B263" s="98"/>
      <c r="C263" s="98"/>
      <c r="D263" s="98"/>
      <c r="E263" s="98"/>
      <c r="F263" s="98"/>
      <c r="G263" s="98"/>
      <c r="H263" s="98"/>
      <c r="I263" s="98"/>
      <c r="J263" s="98"/>
      <c r="K263" s="99"/>
      <c r="L263" s="2">
        <v>101</v>
      </c>
      <c r="M263" s="90"/>
      <c r="N263" s="91"/>
      <c r="O263" s="91"/>
      <c r="P263" s="91"/>
      <c r="Q263" s="175" t="s">
        <v>434</v>
      </c>
      <c r="R263" s="98"/>
      <c r="S263" s="98"/>
      <c r="T263" s="98"/>
      <c r="U263" s="98"/>
      <c r="V263" s="98"/>
      <c r="W263" s="98"/>
      <c r="X263" s="98"/>
      <c r="Y263" s="98"/>
      <c r="Z263" s="98"/>
      <c r="AA263" s="98"/>
      <c r="AB263" s="98"/>
      <c r="AC263" s="98"/>
      <c r="AD263" s="99"/>
      <c r="AE263" s="2">
        <v>1003</v>
      </c>
      <c r="AF263" s="90"/>
      <c r="AG263" s="91"/>
      <c r="AH263" s="91"/>
      <c r="AI263" s="91"/>
    </row>
    <row r="264" spans="1:38" ht="15" customHeight="1">
      <c r="A264" s="175" t="s">
        <v>435</v>
      </c>
      <c r="B264" s="98"/>
      <c r="C264" s="98"/>
      <c r="D264" s="98"/>
      <c r="E264" s="98"/>
      <c r="F264" s="98"/>
      <c r="G264" s="98"/>
      <c r="H264" s="98"/>
      <c r="I264" s="98"/>
      <c r="J264" s="98"/>
      <c r="K264" s="99"/>
      <c r="L264" s="2">
        <v>102</v>
      </c>
      <c r="M264" s="90"/>
      <c r="N264" s="91"/>
      <c r="O264" s="91"/>
      <c r="P264" s="91"/>
      <c r="Q264" s="175" t="s">
        <v>436</v>
      </c>
      <c r="R264" s="98"/>
      <c r="S264" s="98"/>
      <c r="T264" s="98"/>
      <c r="U264" s="98"/>
      <c r="V264" s="98"/>
      <c r="W264" s="98"/>
      <c r="X264" s="98"/>
      <c r="Y264" s="98"/>
      <c r="Z264" s="98"/>
      <c r="AA264" s="98"/>
      <c r="AB264" s="98"/>
      <c r="AC264" s="98"/>
      <c r="AD264" s="99"/>
      <c r="AE264" s="2">
        <v>1004</v>
      </c>
      <c r="AF264" s="90"/>
      <c r="AG264" s="91"/>
      <c r="AH264" s="91"/>
      <c r="AI264" s="91"/>
    </row>
    <row r="265" spans="1:38" ht="15" customHeight="1">
      <c r="A265" s="175" t="s">
        <v>437</v>
      </c>
      <c r="B265" s="98"/>
      <c r="C265" s="98"/>
      <c r="D265" s="98"/>
      <c r="E265" s="98"/>
      <c r="F265" s="98"/>
      <c r="G265" s="98"/>
      <c r="H265" s="98"/>
      <c r="I265" s="98"/>
      <c r="J265" s="98"/>
      <c r="K265" s="99"/>
      <c r="L265" s="2">
        <v>784</v>
      </c>
      <c r="M265" s="90"/>
      <c r="N265" s="91"/>
      <c r="O265" s="91"/>
      <c r="P265" s="91"/>
      <c r="Q265" s="175" t="s">
        <v>438</v>
      </c>
      <c r="R265" s="98"/>
      <c r="S265" s="98"/>
      <c r="T265" s="98"/>
      <c r="U265" s="98"/>
      <c r="V265" s="98"/>
      <c r="W265" s="98"/>
      <c r="X265" s="98"/>
      <c r="Y265" s="98"/>
      <c r="Z265" s="98"/>
      <c r="AA265" s="98"/>
      <c r="AB265" s="98"/>
      <c r="AC265" s="98"/>
      <c r="AD265" s="99"/>
      <c r="AE265" s="2">
        <v>843</v>
      </c>
      <c r="AF265" s="90"/>
      <c r="AG265" s="91"/>
      <c r="AH265" s="91"/>
      <c r="AI265" s="91"/>
    </row>
    <row r="266" spans="1:38" ht="15" customHeight="1">
      <c r="A266" s="175" t="s">
        <v>439</v>
      </c>
      <c r="B266" s="98"/>
      <c r="C266" s="98"/>
      <c r="D266" s="98"/>
      <c r="E266" s="98"/>
      <c r="F266" s="98"/>
      <c r="G266" s="98"/>
      <c r="H266" s="98"/>
      <c r="I266" s="98"/>
      <c r="J266" s="98"/>
      <c r="K266" s="99"/>
      <c r="L266" s="2">
        <v>129</v>
      </c>
      <c r="M266" s="90"/>
      <c r="N266" s="91"/>
      <c r="O266" s="91"/>
      <c r="P266" s="91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</row>
    <row r="267" spans="1:38" ht="12.75" customHeight="1">
      <c r="A267" s="188" t="s">
        <v>440</v>
      </c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  <c r="AB267" s="98"/>
      <c r="AC267" s="98"/>
      <c r="AD267" s="98"/>
      <c r="AE267" s="98"/>
      <c r="AF267" s="98"/>
      <c r="AG267" s="98"/>
      <c r="AH267" s="98"/>
      <c r="AI267" s="138"/>
    </row>
    <row r="268" spans="1:38" ht="15" customHeight="1">
      <c r="A268" s="175" t="s">
        <v>441</v>
      </c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  <c r="AA268" s="98"/>
      <c r="AB268" s="98"/>
      <c r="AC268" s="98"/>
      <c r="AD268" s="99"/>
      <c r="AE268" s="2">
        <v>1005</v>
      </c>
      <c r="AF268" s="90"/>
      <c r="AG268" s="91"/>
      <c r="AH268" s="91"/>
      <c r="AI268" s="91"/>
      <c r="AJ268" s="38"/>
      <c r="AK268" s="38"/>
      <c r="AL268" s="38"/>
    </row>
    <row r="269" spans="1:38" ht="15" customHeight="1">
      <c r="A269" s="175" t="s">
        <v>442</v>
      </c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  <c r="AA269" s="98"/>
      <c r="AB269" s="98"/>
      <c r="AC269" s="98"/>
      <c r="AD269" s="99"/>
      <c r="AE269" s="2">
        <v>975</v>
      </c>
      <c r="AF269" s="90"/>
      <c r="AG269" s="91"/>
      <c r="AH269" s="91"/>
      <c r="AI269" s="91"/>
      <c r="AJ269" s="38"/>
      <c r="AK269" s="38"/>
      <c r="AL269" s="38"/>
    </row>
    <row r="270" spans="1:38" ht="15" customHeight="1">
      <c r="A270" s="175" t="s">
        <v>443</v>
      </c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  <c r="AA270" s="98"/>
      <c r="AB270" s="98"/>
      <c r="AC270" s="98"/>
      <c r="AD270" s="99"/>
      <c r="AE270" s="2">
        <v>1021</v>
      </c>
      <c r="AF270" s="90"/>
      <c r="AG270" s="91"/>
      <c r="AH270" s="91"/>
      <c r="AI270" s="91"/>
      <c r="AJ270" s="38"/>
      <c r="AK270" s="38"/>
      <c r="AL270" s="38"/>
    </row>
    <row r="271" spans="1:38" ht="15" customHeight="1">
      <c r="A271" s="175" t="s">
        <v>444</v>
      </c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  <c r="AA271" s="98"/>
      <c r="AB271" s="98"/>
      <c r="AC271" s="98"/>
      <c r="AD271" s="99"/>
      <c r="AE271" s="2">
        <v>1191</v>
      </c>
      <c r="AF271" s="90"/>
      <c r="AG271" s="91"/>
      <c r="AH271" s="91"/>
      <c r="AI271" s="91"/>
      <c r="AJ271" s="38"/>
      <c r="AK271" s="38"/>
      <c r="AL271" s="38"/>
    </row>
    <row r="272" spans="1:38" ht="15" customHeight="1">
      <c r="A272" s="175" t="s">
        <v>445</v>
      </c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  <c r="AA272" s="98"/>
      <c r="AB272" s="98"/>
      <c r="AC272" s="98"/>
      <c r="AD272" s="99"/>
      <c r="AE272" s="2">
        <v>1192</v>
      </c>
      <c r="AF272" s="90"/>
      <c r="AG272" s="91"/>
      <c r="AH272" s="91"/>
      <c r="AI272" s="91"/>
      <c r="AJ272" s="38"/>
      <c r="AK272" s="38"/>
      <c r="AL272" s="38"/>
    </row>
    <row r="273" spans="1:38" ht="15" customHeight="1">
      <c r="A273" s="175" t="s">
        <v>446</v>
      </c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  <c r="AA273" s="98"/>
      <c r="AB273" s="98"/>
      <c r="AC273" s="98"/>
      <c r="AD273" s="99"/>
      <c r="AE273" s="2">
        <v>1193</v>
      </c>
      <c r="AF273" s="90"/>
      <c r="AG273" s="91"/>
      <c r="AH273" s="91"/>
      <c r="AI273" s="91"/>
      <c r="AJ273" s="38"/>
      <c r="AK273" s="38"/>
      <c r="AL273" s="38"/>
    </row>
    <row r="274" spans="1:38" ht="15" customHeight="1">
      <c r="A274" s="175" t="s">
        <v>447</v>
      </c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  <c r="AA274" s="98"/>
      <c r="AB274" s="98"/>
      <c r="AC274" s="98"/>
      <c r="AD274" s="99"/>
      <c r="AE274" s="2">
        <v>1194</v>
      </c>
      <c r="AF274" s="90"/>
      <c r="AG274" s="91"/>
      <c r="AH274" s="91"/>
      <c r="AI274" s="91"/>
      <c r="AJ274" s="38"/>
      <c r="AK274" s="38"/>
      <c r="AL274" s="38"/>
    </row>
    <row r="275" spans="1:38" ht="15" customHeight="1">
      <c r="A275" s="175" t="s">
        <v>448</v>
      </c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  <c r="AA275" s="98"/>
      <c r="AB275" s="98"/>
      <c r="AC275" s="98"/>
      <c r="AD275" s="99"/>
      <c r="AE275" s="2">
        <v>1782</v>
      </c>
      <c r="AF275" s="90"/>
      <c r="AG275" s="91"/>
      <c r="AH275" s="91"/>
      <c r="AI275" s="91"/>
      <c r="AJ275" s="38"/>
      <c r="AK275" s="38"/>
      <c r="AL275" s="38"/>
    </row>
    <row r="276" spans="1:38" ht="15" customHeight="1">
      <c r="A276" s="175" t="s">
        <v>449</v>
      </c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  <c r="AA276" s="98"/>
      <c r="AB276" s="98"/>
      <c r="AC276" s="98"/>
      <c r="AD276" s="99"/>
      <c r="AE276" s="2">
        <v>1783</v>
      </c>
      <c r="AF276" s="90"/>
      <c r="AG276" s="91"/>
      <c r="AH276" s="91"/>
      <c r="AI276" s="91"/>
      <c r="AJ276" s="38"/>
      <c r="AK276" s="38"/>
      <c r="AL276" s="38"/>
    </row>
    <row r="277" spans="1:38" ht="12.75" customHeight="1">
      <c r="A277" s="188" t="s">
        <v>450</v>
      </c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  <c r="AA277" s="98"/>
      <c r="AB277" s="98"/>
      <c r="AC277" s="98"/>
      <c r="AD277" s="98"/>
      <c r="AE277" s="98"/>
      <c r="AF277" s="98"/>
      <c r="AG277" s="98"/>
      <c r="AH277" s="98"/>
      <c r="AI277" s="138"/>
    </row>
    <row r="278" spans="1:38" ht="15" customHeight="1">
      <c r="A278" s="175" t="s">
        <v>451</v>
      </c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  <c r="AA278" s="98"/>
      <c r="AB278" s="98"/>
      <c r="AC278" s="98"/>
      <c r="AD278" s="99"/>
      <c r="AE278" s="2">
        <v>1195</v>
      </c>
      <c r="AF278" s="90"/>
      <c r="AG278" s="91"/>
      <c r="AH278" s="91"/>
      <c r="AI278" s="91"/>
    </row>
    <row r="279" spans="1:38" ht="15" customHeight="1">
      <c r="A279" s="175" t="s">
        <v>452</v>
      </c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  <c r="AA279" s="98"/>
      <c r="AB279" s="98"/>
      <c r="AC279" s="98"/>
      <c r="AD279" s="99"/>
      <c r="AE279" s="2">
        <v>1691</v>
      </c>
      <c r="AF279" s="90"/>
      <c r="AG279" s="91"/>
      <c r="AH279" s="91"/>
      <c r="AI279" s="91"/>
    </row>
    <row r="280" spans="1:38" ht="15" customHeight="1">
      <c r="A280" s="175" t="s">
        <v>453</v>
      </c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  <c r="AA280" s="98"/>
      <c r="AB280" s="98"/>
      <c r="AC280" s="98"/>
      <c r="AD280" s="99"/>
      <c r="AE280" s="2">
        <v>1196</v>
      </c>
      <c r="AF280" s="90"/>
      <c r="AG280" s="91"/>
      <c r="AH280" s="91"/>
      <c r="AI280" s="91"/>
    </row>
    <row r="281" spans="1:38" ht="15" customHeight="1">
      <c r="A281" s="175" t="s">
        <v>454</v>
      </c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  <c r="AA281" s="98"/>
      <c r="AB281" s="98"/>
      <c r="AC281" s="98"/>
      <c r="AD281" s="99"/>
      <c r="AE281" s="2">
        <v>1197</v>
      </c>
      <c r="AF281" s="90"/>
      <c r="AG281" s="91"/>
      <c r="AH281" s="91"/>
      <c r="AI281" s="91"/>
    </row>
    <row r="282" spans="1:38" ht="15" customHeight="1">
      <c r="A282" s="175" t="s">
        <v>455</v>
      </c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  <c r="AA282" s="98"/>
      <c r="AB282" s="98"/>
      <c r="AC282" s="98"/>
      <c r="AD282" s="99"/>
      <c r="AE282" s="2">
        <v>238</v>
      </c>
      <c r="AF282" s="90"/>
      <c r="AG282" s="91"/>
      <c r="AH282" s="91"/>
      <c r="AI282" s="91"/>
    </row>
    <row r="283" spans="1:38" ht="15" customHeight="1">
      <c r="A283" s="175" t="s">
        <v>456</v>
      </c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  <c r="AA283" s="98"/>
      <c r="AB283" s="98"/>
      <c r="AC283" s="98"/>
      <c r="AD283" s="99"/>
      <c r="AE283" s="2">
        <v>1586</v>
      </c>
      <c r="AF283" s="90"/>
      <c r="AG283" s="91"/>
      <c r="AH283" s="91"/>
      <c r="AI283" s="91"/>
    </row>
    <row r="284" spans="1:38" ht="12.75" customHeight="1">
      <c r="A284" s="188" t="s">
        <v>457</v>
      </c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  <c r="AA284" s="98"/>
      <c r="AB284" s="98"/>
      <c r="AC284" s="98"/>
      <c r="AD284" s="98"/>
      <c r="AE284" s="98"/>
      <c r="AF284" s="98"/>
      <c r="AG284" s="98"/>
      <c r="AH284" s="98"/>
      <c r="AI284" s="138"/>
    </row>
    <row r="285" spans="1:38" ht="15" customHeight="1">
      <c r="A285" s="315" t="s">
        <v>458</v>
      </c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  <c r="AA285" s="98"/>
      <c r="AB285" s="98"/>
      <c r="AC285" s="98"/>
      <c r="AD285" s="99"/>
      <c r="AE285" s="2">
        <v>1823</v>
      </c>
      <c r="AF285" s="90"/>
      <c r="AG285" s="91"/>
      <c r="AH285" s="91"/>
      <c r="AI285" s="91"/>
    </row>
    <row r="286" spans="1:38" ht="15" customHeight="1">
      <c r="A286" s="315" t="s">
        <v>459</v>
      </c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  <c r="AB286" s="98"/>
      <c r="AC286" s="98"/>
      <c r="AD286" s="99"/>
      <c r="AE286" s="2">
        <v>1824</v>
      </c>
      <c r="AF286" s="90"/>
      <c r="AG286" s="91"/>
      <c r="AH286" s="91"/>
      <c r="AI286" s="91"/>
    </row>
    <row r="287" spans="1:38" ht="15" customHeight="1">
      <c r="A287" s="315" t="s">
        <v>460</v>
      </c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  <c r="AB287" s="98"/>
      <c r="AC287" s="98"/>
      <c r="AD287" s="99"/>
      <c r="AE287" s="2">
        <v>1825</v>
      </c>
      <c r="AF287" s="90"/>
      <c r="AG287" s="91"/>
      <c r="AH287" s="91"/>
      <c r="AI287" s="91"/>
    </row>
    <row r="288" spans="1:38" ht="15" customHeight="1">
      <c r="A288" s="294" t="s">
        <v>461</v>
      </c>
      <c r="B288" s="119"/>
      <c r="C288" s="119"/>
      <c r="D288" s="119"/>
      <c r="E288" s="119"/>
      <c r="F288" s="119"/>
      <c r="G288" s="119"/>
      <c r="H288" s="119"/>
      <c r="I288" s="119"/>
      <c r="J288" s="119"/>
      <c r="K288" s="119"/>
      <c r="L288" s="119"/>
      <c r="M288" s="119"/>
      <c r="N288" s="119"/>
      <c r="O288" s="119"/>
      <c r="P288" s="119"/>
      <c r="Q288" s="119"/>
      <c r="R288" s="119"/>
      <c r="S288" s="119"/>
      <c r="T288" s="119"/>
      <c r="U288" s="119"/>
      <c r="V288" s="119"/>
      <c r="W288" s="119"/>
      <c r="X288" s="119"/>
      <c r="Y288" s="119"/>
      <c r="Z288" s="119"/>
      <c r="AA288" s="119"/>
      <c r="AB288" s="119"/>
      <c r="AC288" s="119"/>
      <c r="AD288" s="120"/>
      <c r="AE288" s="9">
        <v>1826</v>
      </c>
      <c r="AF288" s="90"/>
      <c r="AG288" s="91"/>
      <c r="AH288" s="91"/>
      <c r="AI288" s="91"/>
    </row>
    <row r="289" spans="1:38" ht="12.75" customHeight="1">
      <c r="A289" s="122" t="s">
        <v>462</v>
      </c>
      <c r="B289" s="123"/>
      <c r="C289" s="123"/>
      <c r="D289" s="123"/>
      <c r="E289" s="123"/>
      <c r="F289" s="123"/>
      <c r="G289" s="123"/>
      <c r="H289" s="123"/>
      <c r="I289" s="123"/>
      <c r="J289" s="123"/>
      <c r="K289" s="123"/>
      <c r="L289" s="123"/>
      <c r="M289" s="123"/>
      <c r="N289" s="123"/>
      <c r="O289" s="123"/>
      <c r="P289" s="123"/>
      <c r="Q289" s="123"/>
      <c r="R289" s="123"/>
      <c r="S289" s="123"/>
      <c r="T289" s="123"/>
      <c r="U289" s="123"/>
      <c r="V289" s="123"/>
      <c r="W289" s="123"/>
      <c r="X289" s="123"/>
      <c r="Y289" s="123"/>
      <c r="Z289" s="123"/>
      <c r="AA289" s="123"/>
      <c r="AB289" s="123"/>
      <c r="AC289" s="123"/>
      <c r="AD289" s="123"/>
      <c r="AE289" s="123"/>
      <c r="AF289" s="123"/>
      <c r="AG289" s="123"/>
      <c r="AH289" s="123"/>
      <c r="AI289" s="124"/>
    </row>
    <row r="290" spans="1:38" ht="12.75" customHeight="1">
      <c r="A290" s="125" t="s">
        <v>463</v>
      </c>
      <c r="B290" s="123"/>
      <c r="C290" s="123"/>
      <c r="D290" s="123"/>
      <c r="E290" s="123"/>
      <c r="F290" s="123"/>
      <c r="G290" s="123"/>
      <c r="H290" s="123"/>
      <c r="I290" s="123"/>
      <c r="J290" s="123"/>
      <c r="K290" s="123"/>
      <c r="L290" s="123"/>
      <c r="M290" s="123"/>
      <c r="N290" s="123"/>
      <c r="O290" s="123"/>
      <c r="P290" s="123"/>
      <c r="Q290" s="123"/>
      <c r="R290" s="123"/>
      <c r="S290" s="123"/>
      <c r="T290" s="123"/>
      <c r="U290" s="123"/>
      <c r="V290" s="123"/>
      <c r="W290" s="123"/>
      <c r="X290" s="123"/>
      <c r="Y290" s="123"/>
      <c r="Z290" s="123"/>
      <c r="AA290" s="123"/>
      <c r="AB290" s="123"/>
      <c r="AC290" s="123"/>
      <c r="AD290" s="123"/>
      <c r="AE290" s="123"/>
      <c r="AF290" s="123"/>
      <c r="AG290" s="123"/>
      <c r="AH290" s="123"/>
      <c r="AI290" s="124"/>
    </row>
    <row r="291" spans="1:38" ht="12.75" customHeight="1">
      <c r="A291" s="306" t="s">
        <v>464</v>
      </c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2"/>
      <c r="M291" s="307" t="s">
        <v>465</v>
      </c>
      <c r="N291" s="101"/>
      <c r="O291" s="101"/>
      <c r="P291" s="101"/>
      <c r="Q291" s="102"/>
      <c r="R291" s="308" t="s">
        <v>466</v>
      </c>
      <c r="S291" s="101"/>
      <c r="T291" s="101"/>
      <c r="U291" s="101"/>
      <c r="V291" s="101"/>
      <c r="W291" s="102"/>
      <c r="X291" s="309" t="s">
        <v>467</v>
      </c>
      <c r="Y291" s="88"/>
      <c r="Z291" s="88"/>
      <c r="AA291" s="88"/>
      <c r="AB291" s="88"/>
      <c r="AC291" s="88"/>
      <c r="AD291" s="88"/>
      <c r="AE291" s="88"/>
      <c r="AF291" s="88"/>
      <c r="AG291" s="88"/>
      <c r="AH291" s="89"/>
      <c r="AI291" s="310"/>
    </row>
    <row r="292" spans="1:38" ht="12.75" customHeight="1">
      <c r="A292" s="106"/>
      <c r="B292" s="107"/>
      <c r="C292" s="107"/>
      <c r="D292" s="107"/>
      <c r="E292" s="107"/>
      <c r="F292" s="107"/>
      <c r="G292" s="107"/>
      <c r="H292" s="107"/>
      <c r="I292" s="107"/>
      <c r="J292" s="107"/>
      <c r="K292" s="107"/>
      <c r="L292" s="108"/>
      <c r="M292" s="113"/>
      <c r="N292" s="107"/>
      <c r="O292" s="107"/>
      <c r="P292" s="107"/>
      <c r="Q292" s="108"/>
      <c r="R292" s="113"/>
      <c r="S292" s="107"/>
      <c r="T292" s="107"/>
      <c r="U292" s="107"/>
      <c r="V292" s="107"/>
      <c r="W292" s="108"/>
      <c r="X292" s="305" t="s">
        <v>468</v>
      </c>
      <c r="Y292" s="98"/>
      <c r="Z292" s="98"/>
      <c r="AA292" s="98"/>
      <c r="AB292" s="98"/>
      <c r="AC292" s="99"/>
      <c r="AD292" s="305" t="s">
        <v>469</v>
      </c>
      <c r="AE292" s="98"/>
      <c r="AF292" s="98"/>
      <c r="AG292" s="98"/>
      <c r="AH292" s="99"/>
      <c r="AI292" s="169"/>
    </row>
    <row r="293" spans="1:38" ht="24" customHeight="1">
      <c r="A293" s="129" t="s">
        <v>470</v>
      </c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9"/>
      <c r="M293" s="12">
        <v>1358</v>
      </c>
      <c r="N293" s="90"/>
      <c r="O293" s="91"/>
      <c r="P293" s="91"/>
      <c r="Q293" s="91"/>
      <c r="R293" s="12">
        <v>1359</v>
      </c>
      <c r="S293" s="90"/>
      <c r="T293" s="91"/>
      <c r="U293" s="91"/>
      <c r="V293" s="91"/>
      <c r="W293" s="135"/>
      <c r="X293" s="12">
        <v>1360</v>
      </c>
      <c r="Y293" s="90"/>
      <c r="Z293" s="91"/>
      <c r="AA293" s="91"/>
      <c r="AB293" s="91"/>
      <c r="AC293" s="135"/>
      <c r="AD293" s="12">
        <v>1361</v>
      </c>
      <c r="AE293" s="90"/>
      <c r="AF293" s="91"/>
      <c r="AG293" s="91"/>
      <c r="AH293" s="91"/>
      <c r="AI293" s="4" t="s">
        <v>471</v>
      </c>
      <c r="AJ293" s="39"/>
      <c r="AK293" s="39"/>
      <c r="AL293" s="39"/>
    </row>
    <row r="294" spans="1:38" ht="12.75" customHeight="1">
      <c r="A294" s="175" t="s">
        <v>472</v>
      </c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9"/>
      <c r="M294" s="12">
        <v>1184</v>
      </c>
      <c r="N294" s="90"/>
      <c r="O294" s="91"/>
      <c r="P294" s="91"/>
      <c r="Q294" s="91"/>
      <c r="R294" s="12">
        <v>1362</v>
      </c>
      <c r="S294" s="136"/>
      <c r="T294" s="98"/>
      <c r="U294" s="98"/>
      <c r="V294" s="98"/>
      <c r="W294" s="99"/>
      <c r="X294" s="12">
        <v>1363</v>
      </c>
      <c r="Y294" s="90"/>
      <c r="Z294" s="91"/>
      <c r="AA294" s="91"/>
      <c r="AB294" s="91"/>
      <c r="AC294" s="135"/>
      <c r="AD294" s="12">
        <v>1364</v>
      </c>
      <c r="AE294" s="90"/>
      <c r="AF294" s="91"/>
      <c r="AG294" s="91"/>
      <c r="AH294" s="91"/>
      <c r="AI294" s="4" t="s">
        <v>473</v>
      </c>
      <c r="AJ294" s="39"/>
      <c r="AK294" s="39"/>
      <c r="AL294" s="39"/>
    </row>
    <row r="295" spans="1:38" ht="12.75" customHeight="1">
      <c r="A295" s="239" t="s">
        <v>474</v>
      </c>
      <c r="B295" s="119"/>
      <c r="C295" s="119"/>
      <c r="D295" s="119"/>
      <c r="E295" s="119"/>
      <c r="F295" s="119"/>
      <c r="G295" s="119"/>
      <c r="H295" s="119"/>
      <c r="I295" s="119"/>
      <c r="J295" s="119"/>
      <c r="K295" s="119"/>
      <c r="L295" s="120"/>
      <c r="M295" s="53">
        <v>1096</v>
      </c>
      <c r="N295" s="90">
        <f>N293-N294</f>
        <v>0</v>
      </c>
      <c r="O295" s="91"/>
      <c r="P295" s="91"/>
      <c r="Q295" s="91"/>
      <c r="R295" s="53">
        <v>1097</v>
      </c>
      <c r="S295" s="90">
        <v>0</v>
      </c>
      <c r="T295" s="91"/>
      <c r="U295" s="91"/>
      <c r="V295" s="91"/>
      <c r="W295" s="135"/>
      <c r="X295" s="53">
        <v>1106</v>
      </c>
      <c r="Y295" s="90">
        <v>0</v>
      </c>
      <c r="Z295" s="91"/>
      <c r="AA295" s="91"/>
      <c r="AB295" s="91"/>
      <c r="AC295" s="135"/>
      <c r="AD295" s="53">
        <v>1372</v>
      </c>
      <c r="AE295" s="90">
        <f>AE293-AE294</f>
        <v>0</v>
      </c>
      <c r="AF295" s="91"/>
      <c r="AG295" s="91"/>
      <c r="AH295" s="91"/>
      <c r="AI295" s="15" t="s">
        <v>475</v>
      </c>
      <c r="AJ295" s="39"/>
      <c r="AK295" s="39"/>
      <c r="AL295" s="39"/>
    </row>
    <row r="296" spans="1:38" ht="12.75" customHeight="1">
      <c r="A296" s="122" t="s">
        <v>476</v>
      </c>
      <c r="B296" s="123"/>
      <c r="C296" s="123"/>
      <c r="D296" s="123"/>
      <c r="E296" s="123"/>
      <c r="F296" s="123"/>
      <c r="G296" s="123"/>
      <c r="H296" s="123"/>
      <c r="I296" s="123"/>
      <c r="J296" s="123"/>
      <c r="K296" s="123"/>
      <c r="L296" s="123"/>
      <c r="M296" s="123"/>
      <c r="N296" s="123"/>
      <c r="O296" s="123"/>
      <c r="P296" s="123"/>
      <c r="Q296" s="123"/>
      <c r="R296" s="123"/>
      <c r="S296" s="123"/>
      <c r="T296" s="123"/>
      <c r="U296" s="123"/>
      <c r="V296" s="123"/>
      <c r="W296" s="123"/>
      <c r="X296" s="123"/>
      <c r="Y296" s="123"/>
      <c r="Z296" s="123"/>
      <c r="AA296" s="123"/>
      <c r="AB296" s="123"/>
      <c r="AC296" s="123"/>
      <c r="AD296" s="123"/>
      <c r="AE296" s="123"/>
      <c r="AF296" s="123"/>
      <c r="AG296" s="123"/>
      <c r="AH296" s="123"/>
      <c r="AI296" s="124"/>
    </row>
    <row r="297" spans="1:38" ht="12.75" customHeight="1">
      <c r="A297" s="125" t="s">
        <v>477</v>
      </c>
      <c r="B297" s="123"/>
      <c r="C297" s="123"/>
      <c r="D297" s="123"/>
      <c r="E297" s="123"/>
      <c r="F297" s="123"/>
      <c r="G297" s="123"/>
      <c r="H297" s="123"/>
      <c r="I297" s="123"/>
      <c r="J297" s="123"/>
      <c r="K297" s="123"/>
      <c r="L297" s="123"/>
      <c r="M297" s="123"/>
      <c r="N297" s="123"/>
      <c r="O297" s="123"/>
      <c r="P297" s="123"/>
      <c r="Q297" s="123"/>
      <c r="R297" s="123"/>
      <c r="S297" s="123"/>
      <c r="T297" s="123"/>
      <c r="U297" s="123"/>
      <c r="V297" s="123"/>
      <c r="W297" s="123"/>
      <c r="X297" s="123"/>
      <c r="Y297" s="123"/>
      <c r="Z297" s="123"/>
      <c r="AA297" s="123"/>
      <c r="AB297" s="123"/>
      <c r="AC297" s="123"/>
      <c r="AD297" s="123"/>
      <c r="AE297" s="123"/>
      <c r="AF297" s="123"/>
      <c r="AG297" s="123"/>
      <c r="AH297" s="123"/>
      <c r="AI297" s="124"/>
    </row>
    <row r="298" spans="1:38" ht="12.75" customHeight="1">
      <c r="A298" s="173" t="s">
        <v>478</v>
      </c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164"/>
    </row>
    <row r="299" spans="1:38" ht="12.75" customHeight="1">
      <c r="A299" s="304" t="s">
        <v>479</v>
      </c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9"/>
      <c r="S299" s="302" t="s">
        <v>480</v>
      </c>
      <c r="T299" s="98"/>
      <c r="U299" s="98"/>
      <c r="V299" s="98"/>
      <c r="W299" s="98"/>
      <c r="X299" s="99"/>
      <c r="Y299" s="302" t="s">
        <v>481</v>
      </c>
      <c r="Z299" s="98"/>
      <c r="AA299" s="98"/>
      <c r="AB299" s="98"/>
      <c r="AC299" s="98"/>
      <c r="AD299" s="99"/>
      <c r="AE299" s="303" t="s">
        <v>482</v>
      </c>
      <c r="AF299" s="98"/>
      <c r="AG299" s="98"/>
      <c r="AH299" s="98"/>
      <c r="AI299" s="138"/>
    </row>
    <row r="300" spans="1:38" ht="15" customHeight="1">
      <c r="A300" s="175" t="s">
        <v>483</v>
      </c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9"/>
      <c r="S300" s="2">
        <v>994</v>
      </c>
      <c r="T300" s="90"/>
      <c r="U300" s="91"/>
      <c r="V300" s="91"/>
      <c r="W300" s="91"/>
      <c r="X300" s="135"/>
      <c r="Y300" s="2">
        <v>876</v>
      </c>
      <c r="Z300" s="90"/>
      <c r="AA300" s="91"/>
      <c r="AB300" s="91"/>
      <c r="AC300" s="91"/>
      <c r="AD300" s="135"/>
      <c r="AE300" s="2">
        <v>898</v>
      </c>
      <c r="AF300" s="90"/>
      <c r="AG300" s="91"/>
      <c r="AH300" s="91"/>
      <c r="AI300" s="91"/>
    </row>
    <row r="301" spans="1:38" ht="15" customHeight="1">
      <c r="A301" s="175" t="s">
        <v>484</v>
      </c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9"/>
      <c r="S301" s="2">
        <v>986</v>
      </c>
      <c r="T301" s="90"/>
      <c r="U301" s="91"/>
      <c r="V301" s="91"/>
      <c r="W301" s="91"/>
      <c r="X301" s="135"/>
      <c r="Y301" s="2">
        <v>990</v>
      </c>
      <c r="Z301" s="90"/>
      <c r="AA301" s="91"/>
      <c r="AB301" s="91"/>
      <c r="AC301" s="91"/>
      <c r="AD301" s="135"/>
      <c r="AE301" s="2">
        <v>373</v>
      </c>
      <c r="AF301" s="90"/>
      <c r="AG301" s="91"/>
      <c r="AH301" s="91"/>
      <c r="AI301" s="91"/>
    </row>
    <row r="302" spans="1:38" ht="15" customHeight="1">
      <c r="A302" s="175" t="s">
        <v>485</v>
      </c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9"/>
      <c r="S302" s="2">
        <v>987</v>
      </c>
      <c r="T302" s="90"/>
      <c r="U302" s="91"/>
      <c r="V302" s="91"/>
      <c r="W302" s="91"/>
      <c r="X302" s="135"/>
      <c r="Y302" s="2">
        <v>991</v>
      </c>
      <c r="Z302" s="90"/>
      <c r="AA302" s="91"/>
      <c r="AB302" s="91"/>
      <c r="AC302" s="91"/>
      <c r="AD302" s="135"/>
      <c r="AE302" s="2">
        <v>382</v>
      </c>
      <c r="AF302" s="90"/>
      <c r="AG302" s="91"/>
      <c r="AH302" s="91"/>
      <c r="AI302" s="91"/>
    </row>
    <row r="303" spans="1:38" ht="15" customHeight="1">
      <c r="A303" s="175" t="s">
        <v>486</v>
      </c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9"/>
      <c r="S303" s="2">
        <v>988</v>
      </c>
      <c r="T303" s="90"/>
      <c r="U303" s="91"/>
      <c r="V303" s="91"/>
      <c r="W303" s="91"/>
      <c r="X303" s="135"/>
      <c r="Y303" s="2">
        <v>1001</v>
      </c>
      <c r="Z303" s="90"/>
      <c r="AA303" s="91"/>
      <c r="AB303" s="91"/>
      <c r="AC303" s="91"/>
      <c r="AD303" s="135"/>
      <c r="AE303" s="2">
        <v>761</v>
      </c>
      <c r="AF303" s="90"/>
      <c r="AG303" s="91"/>
      <c r="AH303" s="91"/>
      <c r="AI303" s="91"/>
    </row>
    <row r="304" spans="1:38" ht="15" customHeight="1">
      <c r="A304" s="175" t="s">
        <v>487</v>
      </c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9"/>
      <c r="S304" s="2">
        <v>792</v>
      </c>
      <c r="T304" s="90"/>
      <c r="U304" s="91"/>
      <c r="V304" s="91"/>
      <c r="W304" s="91"/>
      <c r="X304" s="135"/>
      <c r="Y304" s="2">
        <v>794</v>
      </c>
      <c r="Z304" s="90"/>
      <c r="AA304" s="91"/>
      <c r="AB304" s="91"/>
      <c r="AC304" s="91"/>
      <c r="AD304" s="135"/>
      <c r="AE304" s="2">
        <v>773</v>
      </c>
      <c r="AF304" s="90"/>
      <c r="AG304" s="91"/>
      <c r="AH304" s="91"/>
      <c r="AI304" s="91"/>
    </row>
    <row r="305" spans="1:38" ht="15" customHeight="1">
      <c r="A305" s="175" t="s">
        <v>488</v>
      </c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  <c r="Z305" s="98"/>
      <c r="AA305" s="98"/>
      <c r="AB305" s="98"/>
      <c r="AC305" s="98"/>
      <c r="AD305" s="99"/>
      <c r="AE305" s="2">
        <v>365</v>
      </c>
      <c r="AF305" s="90">
        <f>+Y93</f>
        <v>0</v>
      </c>
      <c r="AG305" s="91"/>
      <c r="AH305" s="91"/>
      <c r="AI305" s="91"/>
    </row>
    <row r="306" spans="1:38" ht="15" customHeight="1">
      <c r="A306" s="175" t="s">
        <v>489</v>
      </c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  <c r="AA306" s="98"/>
      <c r="AB306" s="98"/>
      <c r="AC306" s="98"/>
      <c r="AD306" s="99"/>
      <c r="AE306" s="2">
        <v>366</v>
      </c>
      <c r="AF306" s="90"/>
      <c r="AG306" s="91"/>
      <c r="AH306" s="91"/>
      <c r="AI306" s="91"/>
    </row>
    <row r="307" spans="1:38" ht="15" customHeight="1">
      <c r="A307" s="175" t="s">
        <v>490</v>
      </c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  <c r="AA307" s="98"/>
      <c r="AB307" s="98"/>
      <c r="AC307" s="98"/>
      <c r="AD307" s="99"/>
      <c r="AE307" s="2">
        <v>392</v>
      </c>
      <c r="AF307" s="90"/>
      <c r="AG307" s="91"/>
      <c r="AH307" s="91"/>
      <c r="AI307" s="91"/>
    </row>
    <row r="308" spans="1:38" ht="15" customHeight="1">
      <c r="A308" s="175" t="s">
        <v>491</v>
      </c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  <c r="AA308" s="98"/>
      <c r="AB308" s="98"/>
      <c r="AC308" s="98"/>
      <c r="AD308" s="99"/>
      <c r="AE308" s="2">
        <v>984</v>
      </c>
      <c r="AF308" s="90"/>
      <c r="AG308" s="91"/>
      <c r="AH308" s="91"/>
      <c r="AI308" s="91"/>
    </row>
    <row r="309" spans="1:38" ht="12.75" customHeight="1">
      <c r="A309" s="188" t="s">
        <v>492</v>
      </c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  <c r="AA309" s="98"/>
      <c r="AB309" s="98"/>
      <c r="AC309" s="98"/>
      <c r="AD309" s="98"/>
      <c r="AE309" s="98"/>
      <c r="AF309" s="98"/>
      <c r="AG309" s="98"/>
      <c r="AH309" s="98"/>
      <c r="AI309" s="138"/>
    </row>
    <row r="310" spans="1:38" ht="14.25" customHeight="1">
      <c r="A310" s="175" t="s">
        <v>493</v>
      </c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  <c r="AA310" s="98"/>
      <c r="AB310" s="98"/>
      <c r="AC310" s="98"/>
      <c r="AD310" s="99"/>
      <c r="AE310" s="2">
        <v>839</v>
      </c>
      <c r="AF310" s="90"/>
      <c r="AG310" s="91"/>
      <c r="AH310" s="91"/>
      <c r="AI310" s="91"/>
    </row>
    <row r="311" spans="1:38" ht="14.25" customHeight="1">
      <c r="A311" s="175" t="s">
        <v>494</v>
      </c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9"/>
      <c r="S311" s="2">
        <v>989</v>
      </c>
      <c r="T311" s="90"/>
      <c r="U311" s="91"/>
      <c r="V311" s="91"/>
      <c r="W311" s="91"/>
      <c r="X311" s="135"/>
      <c r="Y311" s="2">
        <v>993</v>
      </c>
      <c r="Z311" s="90"/>
      <c r="AA311" s="91"/>
      <c r="AB311" s="91"/>
      <c r="AC311" s="91"/>
      <c r="AD311" s="135"/>
      <c r="AE311" s="2">
        <v>384</v>
      </c>
      <c r="AF311" s="136"/>
      <c r="AG311" s="98"/>
      <c r="AH311" s="98"/>
      <c r="AI311" s="98"/>
    </row>
    <row r="312" spans="1:38" ht="14.25" customHeight="1">
      <c r="A312" s="175" t="s">
        <v>495</v>
      </c>
      <c r="B312" s="98"/>
      <c r="C312" s="98"/>
      <c r="D312" s="98"/>
      <c r="E312" s="98"/>
      <c r="F312" s="98"/>
      <c r="G312" s="99"/>
      <c r="H312" s="2">
        <v>815</v>
      </c>
      <c r="I312" s="90"/>
      <c r="J312" s="91"/>
      <c r="K312" s="91"/>
      <c r="L312" s="91"/>
      <c r="M312" s="135"/>
      <c r="N312" s="156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  <c r="AA312" s="98"/>
      <c r="AB312" s="98"/>
      <c r="AC312" s="98"/>
      <c r="AD312" s="99"/>
      <c r="AE312" s="2">
        <v>390</v>
      </c>
      <c r="AF312" s="136"/>
      <c r="AG312" s="98"/>
      <c r="AH312" s="98"/>
      <c r="AI312" s="98"/>
    </row>
    <row r="313" spans="1:38" ht="14.25" customHeight="1">
      <c r="A313" s="175" t="s">
        <v>496</v>
      </c>
      <c r="B313" s="98"/>
      <c r="C313" s="98"/>
      <c r="D313" s="98"/>
      <c r="E313" s="98"/>
      <c r="F313" s="98"/>
      <c r="G313" s="99"/>
      <c r="H313" s="2">
        <v>741</v>
      </c>
      <c r="I313" s="90"/>
      <c r="J313" s="91"/>
      <c r="K313" s="91"/>
      <c r="L313" s="91"/>
      <c r="M313" s="135"/>
      <c r="N313" s="156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  <c r="AA313" s="98"/>
      <c r="AB313" s="98"/>
      <c r="AC313" s="98"/>
      <c r="AD313" s="99"/>
      <c r="AE313" s="2">
        <v>742</v>
      </c>
      <c r="AF313" s="90"/>
      <c r="AG313" s="91"/>
      <c r="AH313" s="91"/>
      <c r="AI313" s="91"/>
    </row>
    <row r="314" spans="1:38" ht="14.25" customHeight="1">
      <c r="A314" s="175" t="s">
        <v>497</v>
      </c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  <c r="AA314" s="98"/>
      <c r="AB314" s="98"/>
      <c r="AC314" s="98"/>
      <c r="AD314" s="99"/>
      <c r="AE314" s="2">
        <v>841</v>
      </c>
      <c r="AF314" s="90"/>
      <c r="AG314" s="91"/>
      <c r="AH314" s="91"/>
      <c r="AI314" s="91"/>
    </row>
    <row r="315" spans="1:38" ht="14.25" customHeight="1">
      <c r="A315" s="175" t="s">
        <v>498</v>
      </c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  <c r="AA315" s="98"/>
      <c r="AB315" s="98"/>
      <c r="AC315" s="98"/>
      <c r="AD315" s="99"/>
      <c r="AE315" s="2">
        <v>855</v>
      </c>
      <c r="AF315" s="90"/>
      <c r="AG315" s="91"/>
      <c r="AH315" s="91"/>
      <c r="AI315" s="91"/>
    </row>
    <row r="316" spans="1:38" ht="12.75" customHeight="1">
      <c r="A316" s="188" t="s">
        <v>499</v>
      </c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  <c r="AA316" s="98"/>
      <c r="AB316" s="98"/>
      <c r="AC316" s="98"/>
      <c r="AD316" s="98"/>
      <c r="AE316" s="98"/>
      <c r="AF316" s="98"/>
      <c r="AG316" s="98"/>
      <c r="AH316" s="98"/>
      <c r="AI316" s="138"/>
    </row>
    <row r="317" spans="1:38" ht="22.5" customHeight="1">
      <c r="A317" s="175" t="s">
        <v>500</v>
      </c>
      <c r="B317" s="98"/>
      <c r="C317" s="98"/>
      <c r="D317" s="98"/>
      <c r="E317" s="98"/>
      <c r="F317" s="98"/>
      <c r="G317" s="99"/>
      <c r="H317" s="2">
        <v>828</v>
      </c>
      <c r="I317" s="90"/>
      <c r="J317" s="91"/>
      <c r="K317" s="91"/>
      <c r="L317" s="91"/>
      <c r="M317" s="135"/>
      <c r="N317" s="114" t="s">
        <v>501</v>
      </c>
      <c r="O317" s="98"/>
      <c r="P317" s="98"/>
      <c r="Q317" s="98"/>
      <c r="R317" s="99"/>
      <c r="S317" s="2">
        <v>830</v>
      </c>
      <c r="T317" s="90"/>
      <c r="U317" s="91"/>
      <c r="V317" s="91"/>
      <c r="W317" s="91"/>
      <c r="X317" s="135"/>
      <c r="Y317" s="160" t="s">
        <v>502</v>
      </c>
      <c r="Z317" s="98"/>
      <c r="AA317" s="98"/>
      <c r="AB317" s="98"/>
      <c r="AC317" s="98"/>
      <c r="AD317" s="99"/>
      <c r="AE317" s="2">
        <v>829</v>
      </c>
      <c r="AF317" s="90"/>
      <c r="AG317" s="91"/>
      <c r="AH317" s="91"/>
      <c r="AI317" s="91"/>
      <c r="AJ317" s="38"/>
      <c r="AK317" s="38"/>
      <c r="AL317" s="38"/>
    </row>
    <row r="318" spans="1:38" ht="12.75" customHeight="1">
      <c r="A318" s="188" t="s">
        <v>503</v>
      </c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  <c r="AA318" s="98"/>
      <c r="AB318" s="98"/>
      <c r="AC318" s="98"/>
      <c r="AD318" s="98"/>
      <c r="AE318" s="98"/>
      <c r="AF318" s="98"/>
      <c r="AG318" s="98"/>
      <c r="AH318" s="98"/>
      <c r="AI318" s="138"/>
    </row>
    <row r="319" spans="1:38" ht="12.75" customHeight="1">
      <c r="A319" s="157" t="s">
        <v>504</v>
      </c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9"/>
      <c r="S319" s="298" t="s">
        <v>505</v>
      </c>
      <c r="T319" s="98"/>
      <c r="U319" s="98"/>
      <c r="V319" s="98"/>
      <c r="W319" s="98"/>
      <c r="X319" s="99"/>
      <c r="Y319" s="298" t="s">
        <v>506</v>
      </c>
      <c r="Z319" s="98"/>
      <c r="AA319" s="98"/>
      <c r="AB319" s="98"/>
      <c r="AC319" s="98"/>
      <c r="AD319" s="99"/>
      <c r="AE319" s="301"/>
      <c r="AF319" s="91"/>
      <c r="AG319" s="91"/>
      <c r="AH319" s="91"/>
      <c r="AI319" s="238"/>
    </row>
    <row r="320" spans="1:38" ht="14.25" customHeight="1">
      <c r="A320" s="175" t="s">
        <v>507</v>
      </c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9"/>
      <c r="S320" s="2">
        <v>772</v>
      </c>
      <c r="T320" s="90"/>
      <c r="U320" s="91"/>
      <c r="V320" s="91"/>
      <c r="W320" s="91"/>
      <c r="X320" s="135"/>
      <c r="Y320" s="2">
        <v>811</v>
      </c>
      <c r="Z320" s="90"/>
      <c r="AA320" s="91"/>
      <c r="AB320" s="91"/>
      <c r="AC320" s="91"/>
      <c r="AD320" s="135"/>
      <c r="AE320" s="193"/>
      <c r="AF320" s="91"/>
      <c r="AG320" s="91"/>
      <c r="AH320" s="91"/>
      <c r="AI320" s="238"/>
    </row>
    <row r="321" spans="1:36" ht="14.25" customHeight="1">
      <c r="A321" s="175" t="s">
        <v>508</v>
      </c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9"/>
      <c r="S321" s="2">
        <v>873</v>
      </c>
      <c r="T321" s="90"/>
      <c r="U321" s="91"/>
      <c r="V321" s="91"/>
      <c r="W321" s="91"/>
      <c r="X321" s="135"/>
      <c r="Y321" s="2">
        <v>1002</v>
      </c>
      <c r="Z321" s="90"/>
      <c r="AA321" s="91"/>
      <c r="AB321" s="91"/>
      <c r="AC321" s="91"/>
      <c r="AD321" s="135"/>
      <c r="AE321" s="193"/>
      <c r="AF321" s="91"/>
      <c r="AG321" s="91"/>
      <c r="AH321" s="91"/>
      <c r="AI321" s="238"/>
    </row>
    <row r="322" spans="1:36" ht="14.25" customHeight="1">
      <c r="A322" s="175" t="s">
        <v>509</v>
      </c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9"/>
      <c r="S322" s="2">
        <v>1120</v>
      </c>
      <c r="T322" s="90"/>
      <c r="U322" s="91"/>
      <c r="V322" s="91"/>
      <c r="W322" s="91"/>
      <c r="X322" s="135"/>
      <c r="Y322" s="2">
        <v>1121</v>
      </c>
      <c r="Z322" s="90"/>
      <c r="AA322" s="91"/>
      <c r="AB322" s="91"/>
      <c r="AC322" s="91"/>
      <c r="AD322" s="135"/>
      <c r="AE322" s="193"/>
      <c r="AF322" s="91"/>
      <c r="AG322" s="91"/>
      <c r="AH322" s="91"/>
      <c r="AI322" s="238"/>
    </row>
    <row r="323" spans="1:36" ht="14.25" customHeight="1">
      <c r="A323" s="175" t="s">
        <v>510</v>
      </c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9"/>
      <c r="S323" s="2">
        <v>1838</v>
      </c>
      <c r="T323" s="90"/>
      <c r="U323" s="91"/>
      <c r="V323" s="91"/>
      <c r="W323" s="91"/>
      <c r="X323" s="135"/>
      <c r="Y323" s="2">
        <v>1839</v>
      </c>
      <c r="Z323" s="90"/>
      <c r="AA323" s="91"/>
      <c r="AB323" s="91"/>
      <c r="AC323" s="91"/>
      <c r="AD323" s="135"/>
      <c r="AE323" s="193"/>
      <c r="AF323" s="91"/>
      <c r="AG323" s="91"/>
      <c r="AH323" s="91"/>
      <c r="AI323" s="238"/>
    </row>
    <row r="324" spans="1:36" ht="14.25" customHeight="1">
      <c r="A324" s="175" t="s">
        <v>511</v>
      </c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9"/>
      <c r="S324" s="2">
        <v>1775</v>
      </c>
      <c r="T324" s="90"/>
      <c r="U324" s="91"/>
      <c r="V324" s="91"/>
      <c r="W324" s="91"/>
      <c r="X324" s="135"/>
      <c r="Y324" s="298"/>
      <c r="Z324" s="98"/>
      <c r="AA324" s="98"/>
      <c r="AB324" s="98"/>
      <c r="AC324" s="98"/>
      <c r="AD324" s="99"/>
      <c r="AE324" s="193"/>
      <c r="AF324" s="91"/>
      <c r="AG324" s="91"/>
      <c r="AH324" s="91"/>
      <c r="AI324" s="238"/>
    </row>
    <row r="325" spans="1:36" ht="14.25" customHeight="1">
      <c r="A325" s="129" t="s">
        <v>512</v>
      </c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130"/>
      <c r="S325" s="2">
        <v>1911</v>
      </c>
      <c r="T325" s="90"/>
      <c r="U325" s="91"/>
      <c r="V325" s="91"/>
      <c r="W325" s="91"/>
      <c r="X325" s="135"/>
      <c r="Y325" s="298"/>
      <c r="Z325" s="98"/>
      <c r="AA325" s="98"/>
      <c r="AB325" s="98"/>
      <c r="AC325" s="98"/>
      <c r="AD325" s="99"/>
      <c r="AE325" s="193"/>
      <c r="AF325" s="91"/>
      <c r="AG325" s="91"/>
      <c r="AH325" s="91"/>
      <c r="AI325" s="238"/>
    </row>
    <row r="326" spans="1:36" ht="14.25" customHeight="1">
      <c r="A326" s="175" t="s">
        <v>513</v>
      </c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9"/>
      <c r="S326" s="2">
        <v>1992</v>
      </c>
      <c r="T326" s="90"/>
      <c r="U326" s="91"/>
      <c r="V326" s="91"/>
      <c r="W326" s="91"/>
      <c r="X326" s="135"/>
      <c r="Y326" s="298"/>
      <c r="Z326" s="98"/>
      <c r="AA326" s="98"/>
      <c r="AB326" s="98"/>
      <c r="AC326" s="98"/>
      <c r="AD326" s="99"/>
      <c r="AE326" s="193"/>
      <c r="AF326" s="91"/>
      <c r="AG326" s="91"/>
      <c r="AH326" s="91"/>
      <c r="AI326" s="238"/>
      <c r="AJ326" s="10" t="s">
        <v>514</v>
      </c>
    </row>
    <row r="327" spans="1:36" ht="24.75" customHeight="1">
      <c r="A327" s="299" t="s">
        <v>515</v>
      </c>
      <c r="B327" s="111"/>
      <c r="C327" s="111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2"/>
      <c r="S327" s="300" t="s">
        <v>516</v>
      </c>
      <c r="T327" s="98"/>
      <c r="U327" s="98"/>
      <c r="V327" s="98"/>
      <c r="W327" s="98"/>
      <c r="X327" s="99"/>
      <c r="Y327" s="300" t="s">
        <v>517</v>
      </c>
      <c r="Z327" s="98"/>
      <c r="AA327" s="98"/>
      <c r="AB327" s="98"/>
      <c r="AC327" s="98"/>
      <c r="AD327" s="99"/>
      <c r="AE327" s="114" t="s">
        <v>518</v>
      </c>
      <c r="AF327" s="98"/>
      <c r="AG327" s="98"/>
      <c r="AH327" s="98"/>
      <c r="AI327" s="138"/>
    </row>
    <row r="328" spans="1:36" ht="12.75" customHeight="1">
      <c r="A328" s="219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53"/>
      <c r="P328" s="153"/>
      <c r="Q328" s="153"/>
      <c r="R328" s="154"/>
      <c r="S328" s="9">
        <v>999</v>
      </c>
      <c r="T328" s="90"/>
      <c r="U328" s="91"/>
      <c r="V328" s="91"/>
      <c r="W328" s="91"/>
      <c r="X328" s="135"/>
      <c r="Y328" s="9">
        <v>998</v>
      </c>
      <c r="Z328" s="90"/>
      <c r="AA328" s="91"/>
      <c r="AB328" s="91"/>
      <c r="AC328" s="91"/>
      <c r="AD328" s="135"/>
      <c r="AE328" s="9">
        <v>953</v>
      </c>
      <c r="AF328" s="90"/>
      <c r="AG328" s="91"/>
      <c r="AH328" s="91"/>
      <c r="AI328" s="91"/>
    </row>
    <row r="329" spans="1:36" ht="12.75" customHeight="1">
      <c r="A329" s="122" t="s">
        <v>519</v>
      </c>
      <c r="B329" s="123"/>
      <c r="C329" s="123"/>
      <c r="D329" s="123"/>
      <c r="E329" s="123"/>
      <c r="F329" s="123"/>
      <c r="G329" s="123"/>
      <c r="H329" s="123"/>
      <c r="I329" s="123"/>
      <c r="J329" s="123"/>
      <c r="K329" s="123"/>
      <c r="L329" s="123"/>
      <c r="M329" s="123"/>
      <c r="N329" s="123"/>
      <c r="O329" s="123"/>
      <c r="P329" s="123"/>
      <c r="Q329" s="123"/>
      <c r="R329" s="123"/>
      <c r="S329" s="123"/>
      <c r="T329" s="123"/>
      <c r="U329" s="123"/>
      <c r="V329" s="123"/>
      <c r="W329" s="123"/>
      <c r="X329" s="123"/>
      <c r="Y329" s="123"/>
      <c r="Z329" s="123"/>
      <c r="AA329" s="123"/>
      <c r="AB329" s="123"/>
      <c r="AC329" s="123"/>
      <c r="AD329" s="123"/>
      <c r="AE329" s="123"/>
      <c r="AF329" s="123"/>
      <c r="AG329" s="123"/>
      <c r="AH329" s="123"/>
      <c r="AI329" s="124"/>
    </row>
    <row r="330" spans="1:36" ht="12.75" customHeight="1">
      <c r="A330" s="125" t="s">
        <v>520</v>
      </c>
      <c r="B330" s="123"/>
      <c r="C330" s="123"/>
      <c r="D330" s="123"/>
      <c r="E330" s="123"/>
      <c r="F330" s="123"/>
      <c r="G330" s="123"/>
      <c r="H330" s="123"/>
      <c r="I330" s="123"/>
      <c r="J330" s="123"/>
      <c r="K330" s="123"/>
      <c r="L330" s="123"/>
      <c r="M330" s="123"/>
      <c r="N330" s="123"/>
      <c r="O330" s="123"/>
      <c r="P330" s="123"/>
      <c r="Q330" s="123"/>
      <c r="R330" s="123"/>
      <c r="S330" s="123"/>
      <c r="T330" s="123"/>
      <c r="U330" s="123"/>
      <c r="V330" s="123"/>
      <c r="W330" s="123"/>
      <c r="X330" s="123"/>
      <c r="Y330" s="123"/>
      <c r="Z330" s="123"/>
      <c r="AA330" s="123"/>
      <c r="AB330" s="123"/>
      <c r="AC330" s="123"/>
      <c r="AD330" s="123"/>
      <c r="AE330" s="123"/>
      <c r="AF330" s="123"/>
      <c r="AG330" s="123"/>
      <c r="AH330" s="123"/>
      <c r="AI330" s="124"/>
    </row>
    <row r="331" spans="1:36" ht="15" customHeight="1">
      <c r="A331" s="248" t="s">
        <v>521</v>
      </c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9"/>
      <c r="AD331" s="43">
        <v>1160</v>
      </c>
      <c r="AE331" s="90"/>
      <c r="AF331" s="91"/>
      <c r="AG331" s="91"/>
      <c r="AH331" s="91"/>
      <c r="AI331" s="31" t="s">
        <v>522</v>
      </c>
    </row>
    <row r="332" spans="1:36" ht="15" customHeight="1">
      <c r="A332" s="175" t="s">
        <v>523</v>
      </c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  <c r="Z332" s="98"/>
      <c r="AA332" s="98"/>
      <c r="AB332" s="98"/>
      <c r="AC332" s="99"/>
      <c r="AD332" s="2">
        <v>1163</v>
      </c>
      <c r="AE332" s="90"/>
      <c r="AF332" s="91"/>
      <c r="AG332" s="91"/>
      <c r="AH332" s="91"/>
      <c r="AI332" s="4" t="s">
        <v>524</v>
      </c>
    </row>
    <row r="333" spans="1:36" ht="15" customHeight="1">
      <c r="A333" s="175" t="s">
        <v>525</v>
      </c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  <c r="AA333" s="98"/>
      <c r="AB333" s="98"/>
      <c r="AC333" s="99"/>
      <c r="AD333" s="2">
        <v>1164</v>
      </c>
      <c r="AE333" s="90"/>
      <c r="AF333" s="91"/>
      <c r="AG333" s="91"/>
      <c r="AH333" s="91"/>
      <c r="AI333" s="4" t="s">
        <v>526</v>
      </c>
    </row>
    <row r="334" spans="1:36" ht="15" customHeight="1">
      <c r="A334" s="175" t="s">
        <v>527</v>
      </c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  <c r="AA334" s="98"/>
      <c r="AB334" s="98"/>
      <c r="AC334" s="99"/>
      <c r="AD334" s="2">
        <v>1166</v>
      </c>
      <c r="AE334" s="90"/>
      <c r="AF334" s="91"/>
      <c r="AG334" s="91"/>
      <c r="AH334" s="91"/>
      <c r="AI334" s="4" t="s">
        <v>528</v>
      </c>
    </row>
    <row r="335" spans="1:36" ht="15" customHeight="1">
      <c r="A335" s="175" t="s">
        <v>529</v>
      </c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  <c r="AA335" s="98"/>
      <c r="AB335" s="98"/>
      <c r="AC335" s="99"/>
      <c r="AD335" s="2">
        <v>1168</v>
      </c>
      <c r="AE335" s="90">
        <f>(AE331-AE332-AE333+AE334)-(AE336-AE337)</f>
        <v>0</v>
      </c>
      <c r="AF335" s="91"/>
      <c r="AG335" s="91"/>
      <c r="AH335" s="91"/>
      <c r="AI335" s="4" t="s">
        <v>530</v>
      </c>
    </row>
    <row r="336" spans="1:36" ht="15" customHeight="1">
      <c r="A336" s="175" t="s">
        <v>531</v>
      </c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  <c r="AA336" s="98"/>
      <c r="AB336" s="98"/>
      <c r="AC336" s="99"/>
      <c r="AD336" s="2">
        <v>1169</v>
      </c>
      <c r="AE336" s="90"/>
      <c r="AF336" s="91"/>
      <c r="AG336" s="91"/>
      <c r="AH336" s="91"/>
      <c r="AI336" s="4" t="s">
        <v>532</v>
      </c>
    </row>
    <row r="337" spans="1:35" ht="15" customHeight="1">
      <c r="A337" s="175" t="s">
        <v>533</v>
      </c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  <c r="AA337" s="98"/>
      <c r="AB337" s="98"/>
      <c r="AC337" s="99"/>
      <c r="AD337" s="2">
        <v>1170</v>
      </c>
      <c r="AE337" s="90"/>
      <c r="AF337" s="91"/>
      <c r="AG337" s="91"/>
      <c r="AH337" s="91"/>
      <c r="AI337" s="4" t="s">
        <v>534</v>
      </c>
    </row>
    <row r="338" spans="1:35" ht="15" customHeight="1">
      <c r="A338" s="175" t="s">
        <v>535</v>
      </c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  <c r="AA338" s="98"/>
      <c r="AB338" s="98"/>
      <c r="AC338" s="99"/>
      <c r="AD338" s="2">
        <v>1171</v>
      </c>
      <c r="AE338" s="90"/>
      <c r="AF338" s="91"/>
      <c r="AG338" s="91"/>
      <c r="AH338" s="91"/>
      <c r="AI338" s="4" t="s">
        <v>536</v>
      </c>
    </row>
    <row r="339" spans="1:35" ht="15" customHeight="1">
      <c r="A339" s="175" t="s">
        <v>537</v>
      </c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  <c r="AA339" s="98"/>
      <c r="AB339" s="98"/>
      <c r="AC339" s="99"/>
      <c r="AD339" s="2">
        <v>1172</v>
      </c>
      <c r="AE339" s="90"/>
      <c r="AF339" s="91"/>
      <c r="AG339" s="91"/>
      <c r="AH339" s="91"/>
      <c r="AI339" s="4" t="s">
        <v>538</v>
      </c>
    </row>
    <row r="340" spans="1:35" ht="15" customHeight="1">
      <c r="A340" s="175" t="s">
        <v>539</v>
      </c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  <c r="AA340" s="98"/>
      <c r="AB340" s="98"/>
      <c r="AC340" s="99"/>
      <c r="AD340" s="2">
        <v>1173</v>
      </c>
      <c r="AE340" s="90"/>
      <c r="AF340" s="91"/>
      <c r="AG340" s="91"/>
      <c r="AH340" s="91"/>
      <c r="AI340" s="4" t="s">
        <v>540</v>
      </c>
    </row>
    <row r="341" spans="1:35" ht="15" customHeight="1">
      <c r="A341" s="239" t="s">
        <v>541</v>
      </c>
      <c r="B341" s="119"/>
      <c r="C341" s="119"/>
      <c r="D341" s="119"/>
      <c r="E341" s="119"/>
      <c r="F341" s="119"/>
      <c r="G341" s="119"/>
      <c r="H341" s="119"/>
      <c r="I341" s="119"/>
      <c r="J341" s="119"/>
      <c r="K341" s="119"/>
      <c r="L341" s="119"/>
      <c r="M341" s="119"/>
      <c r="N341" s="119"/>
      <c r="O341" s="119"/>
      <c r="P341" s="119"/>
      <c r="Q341" s="119"/>
      <c r="R341" s="119"/>
      <c r="S341" s="119"/>
      <c r="T341" s="119"/>
      <c r="U341" s="119"/>
      <c r="V341" s="119"/>
      <c r="W341" s="119"/>
      <c r="X341" s="119"/>
      <c r="Y341" s="119"/>
      <c r="Z341" s="119"/>
      <c r="AA341" s="119"/>
      <c r="AB341" s="119"/>
      <c r="AC341" s="120"/>
      <c r="AD341" s="9">
        <v>1174</v>
      </c>
      <c r="AE341" s="90">
        <f>AE338-AE339+AE340</f>
        <v>0</v>
      </c>
      <c r="AF341" s="91"/>
      <c r="AG341" s="91"/>
      <c r="AH341" s="91"/>
      <c r="AI341" s="15" t="s">
        <v>542</v>
      </c>
    </row>
    <row r="342" spans="1:35" ht="12.75" customHeight="1">
      <c r="A342" s="122" t="s">
        <v>543</v>
      </c>
      <c r="B342" s="123"/>
      <c r="C342" s="123"/>
      <c r="D342" s="123"/>
      <c r="E342" s="123"/>
      <c r="F342" s="123"/>
      <c r="G342" s="123"/>
      <c r="H342" s="123"/>
      <c r="I342" s="123"/>
      <c r="J342" s="123"/>
      <c r="K342" s="123"/>
      <c r="L342" s="123"/>
      <c r="M342" s="123"/>
      <c r="N342" s="123"/>
      <c r="O342" s="123"/>
      <c r="P342" s="123"/>
      <c r="Q342" s="123"/>
      <c r="R342" s="123"/>
      <c r="S342" s="123"/>
      <c r="T342" s="123"/>
      <c r="U342" s="123"/>
      <c r="V342" s="123"/>
      <c r="W342" s="123"/>
      <c r="X342" s="123"/>
      <c r="Y342" s="123"/>
      <c r="Z342" s="123"/>
      <c r="AA342" s="123"/>
      <c r="AB342" s="123"/>
      <c r="AC342" s="123"/>
      <c r="AD342" s="123"/>
      <c r="AE342" s="123"/>
      <c r="AF342" s="123"/>
      <c r="AG342" s="123"/>
      <c r="AH342" s="123"/>
      <c r="AI342" s="124"/>
    </row>
    <row r="343" spans="1:35" ht="12.75" customHeight="1">
      <c r="A343" s="125" t="s">
        <v>544</v>
      </c>
      <c r="B343" s="123"/>
      <c r="C343" s="123"/>
      <c r="D343" s="123"/>
      <c r="E343" s="123"/>
      <c r="F343" s="123"/>
      <c r="G343" s="123"/>
      <c r="H343" s="123"/>
      <c r="I343" s="123"/>
      <c r="J343" s="123"/>
      <c r="K343" s="123"/>
      <c r="L343" s="123"/>
      <c r="M343" s="123"/>
      <c r="N343" s="123"/>
      <c r="O343" s="123"/>
      <c r="P343" s="123"/>
      <c r="Q343" s="123"/>
      <c r="R343" s="123"/>
      <c r="S343" s="123"/>
      <c r="T343" s="123"/>
      <c r="U343" s="123"/>
      <c r="V343" s="123"/>
      <c r="W343" s="123"/>
      <c r="X343" s="123"/>
      <c r="Y343" s="123"/>
      <c r="Z343" s="123"/>
      <c r="AA343" s="123"/>
      <c r="AB343" s="123"/>
      <c r="AC343" s="123"/>
      <c r="AD343" s="123"/>
      <c r="AE343" s="123"/>
      <c r="AF343" s="123"/>
      <c r="AG343" s="123"/>
      <c r="AH343" s="123"/>
      <c r="AI343" s="124"/>
    </row>
    <row r="344" spans="1:35" ht="15" customHeight="1">
      <c r="A344" s="297" t="s">
        <v>545</v>
      </c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9"/>
      <c r="AD344" s="43">
        <v>940</v>
      </c>
      <c r="AE344" s="90"/>
      <c r="AF344" s="91"/>
      <c r="AG344" s="91"/>
      <c r="AH344" s="91"/>
      <c r="AI344" s="40"/>
    </row>
    <row r="345" spans="1:35" ht="15" customHeight="1">
      <c r="A345" s="127" t="s">
        <v>546</v>
      </c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9"/>
      <c r="AD345" s="2">
        <v>938</v>
      </c>
      <c r="AE345" s="90"/>
      <c r="AF345" s="91"/>
      <c r="AG345" s="91"/>
      <c r="AH345" s="91"/>
      <c r="AI345" s="41" t="s">
        <v>547</v>
      </c>
    </row>
    <row r="346" spans="1:35" ht="15" customHeight="1">
      <c r="A346" s="127" t="s">
        <v>548</v>
      </c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  <c r="AA346" s="98"/>
      <c r="AB346" s="98"/>
      <c r="AC346" s="99"/>
      <c r="AD346" s="2">
        <v>949</v>
      </c>
      <c r="AE346" s="90"/>
      <c r="AF346" s="91"/>
      <c r="AG346" s="91"/>
      <c r="AH346" s="91"/>
      <c r="AI346" s="41" t="s">
        <v>549</v>
      </c>
    </row>
    <row r="347" spans="1:35" ht="15" customHeight="1">
      <c r="A347" s="264" t="s">
        <v>550</v>
      </c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  <c r="AA347" s="98"/>
      <c r="AB347" s="98"/>
      <c r="AC347" s="99"/>
      <c r="AD347" s="2">
        <v>950</v>
      </c>
      <c r="AE347" s="90"/>
      <c r="AF347" s="91"/>
      <c r="AG347" s="91"/>
      <c r="AH347" s="91"/>
      <c r="AI347" s="41" t="s">
        <v>551</v>
      </c>
    </row>
    <row r="348" spans="1:35" ht="15" customHeight="1">
      <c r="A348" s="118" t="s">
        <v>552</v>
      </c>
      <c r="B348" s="119"/>
      <c r="C348" s="119"/>
      <c r="D348" s="119"/>
      <c r="E348" s="119"/>
      <c r="F348" s="119"/>
      <c r="G348" s="119"/>
      <c r="H348" s="119"/>
      <c r="I348" s="119"/>
      <c r="J348" s="119"/>
      <c r="K348" s="119"/>
      <c r="L348" s="119"/>
      <c r="M348" s="119"/>
      <c r="N348" s="119"/>
      <c r="O348" s="119"/>
      <c r="P348" s="119"/>
      <c r="Q348" s="119"/>
      <c r="R348" s="119"/>
      <c r="S348" s="119"/>
      <c r="T348" s="119"/>
      <c r="U348" s="119"/>
      <c r="V348" s="119"/>
      <c r="W348" s="119"/>
      <c r="X348" s="119"/>
      <c r="Y348" s="119"/>
      <c r="Z348" s="119"/>
      <c r="AA348" s="119"/>
      <c r="AB348" s="119"/>
      <c r="AC348" s="120"/>
      <c r="AD348" s="9">
        <v>1066</v>
      </c>
      <c r="AE348" s="90">
        <f>AE345+AE346-AE347</f>
        <v>0</v>
      </c>
      <c r="AF348" s="91"/>
      <c r="AG348" s="91"/>
      <c r="AH348" s="91"/>
      <c r="AI348" s="42" t="s">
        <v>553</v>
      </c>
    </row>
    <row r="349" spans="1:35" ht="12.75" customHeight="1">
      <c r="A349" s="122" t="s">
        <v>554</v>
      </c>
      <c r="B349" s="123"/>
      <c r="C349" s="123"/>
      <c r="D349" s="123"/>
      <c r="E349" s="123"/>
      <c r="F349" s="123"/>
      <c r="G349" s="123"/>
      <c r="H349" s="123"/>
      <c r="I349" s="123"/>
      <c r="J349" s="123"/>
      <c r="K349" s="123"/>
      <c r="L349" s="123"/>
      <c r="M349" s="123"/>
      <c r="N349" s="123"/>
      <c r="O349" s="123"/>
      <c r="P349" s="123"/>
      <c r="Q349" s="123"/>
      <c r="R349" s="123"/>
      <c r="S349" s="123"/>
      <c r="T349" s="123"/>
      <c r="U349" s="123"/>
      <c r="V349" s="123"/>
      <c r="W349" s="123"/>
      <c r="X349" s="123"/>
      <c r="Y349" s="123"/>
      <c r="Z349" s="123"/>
      <c r="AA349" s="123"/>
      <c r="AB349" s="123"/>
      <c r="AC349" s="123"/>
      <c r="AD349" s="123"/>
      <c r="AE349" s="123"/>
      <c r="AF349" s="123"/>
      <c r="AG349" s="123"/>
      <c r="AH349" s="123"/>
      <c r="AI349" s="124"/>
    </row>
    <row r="350" spans="1:35" ht="12.75" customHeight="1">
      <c r="A350" s="125" t="s">
        <v>555</v>
      </c>
      <c r="B350" s="123"/>
      <c r="C350" s="123"/>
      <c r="D350" s="123"/>
      <c r="E350" s="123"/>
      <c r="F350" s="123"/>
      <c r="G350" s="123"/>
      <c r="H350" s="123"/>
      <c r="I350" s="123"/>
      <c r="J350" s="123"/>
      <c r="K350" s="123"/>
      <c r="L350" s="123"/>
      <c r="M350" s="123"/>
      <c r="N350" s="123"/>
      <c r="O350" s="123"/>
      <c r="P350" s="123"/>
      <c r="Q350" s="123"/>
      <c r="R350" s="123"/>
      <c r="S350" s="123"/>
      <c r="T350" s="123"/>
      <c r="U350" s="123"/>
      <c r="V350" s="123"/>
      <c r="W350" s="123"/>
      <c r="X350" s="123"/>
      <c r="Y350" s="123"/>
      <c r="Z350" s="123"/>
      <c r="AA350" s="123"/>
      <c r="AB350" s="123"/>
      <c r="AC350" s="123"/>
      <c r="AD350" s="123"/>
      <c r="AE350" s="123"/>
      <c r="AF350" s="123"/>
      <c r="AG350" s="123"/>
      <c r="AH350" s="123"/>
      <c r="AI350" s="124"/>
    </row>
    <row r="351" spans="1:35" ht="12.75" customHeight="1">
      <c r="A351" s="232" t="s">
        <v>556</v>
      </c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  <c r="Z351" s="98"/>
      <c r="AA351" s="98"/>
      <c r="AB351" s="98"/>
      <c r="AC351" s="98"/>
      <c r="AD351" s="98"/>
      <c r="AE351" s="98"/>
      <c r="AF351" s="98"/>
      <c r="AG351" s="98"/>
      <c r="AH351" s="98"/>
      <c r="AI351" s="138"/>
    </row>
    <row r="352" spans="1:35" ht="15" customHeight="1">
      <c r="A352" s="248" t="s">
        <v>557</v>
      </c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9"/>
      <c r="AE352" s="43">
        <v>884</v>
      </c>
      <c r="AF352" s="90"/>
      <c r="AG352" s="91"/>
      <c r="AH352" s="91"/>
      <c r="AI352" s="91"/>
    </row>
    <row r="353" spans="1:35" ht="15" customHeight="1">
      <c r="A353" s="175" t="s">
        <v>558</v>
      </c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  <c r="Z353" s="98"/>
      <c r="AA353" s="98"/>
      <c r="AB353" s="98"/>
      <c r="AC353" s="98"/>
      <c r="AD353" s="99"/>
      <c r="AE353" s="2">
        <v>885</v>
      </c>
      <c r="AF353" s="90"/>
      <c r="AG353" s="91"/>
      <c r="AH353" s="91"/>
      <c r="AI353" s="91"/>
    </row>
    <row r="354" spans="1:35" ht="15" customHeight="1">
      <c r="A354" s="175" t="s">
        <v>559</v>
      </c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  <c r="Z354" s="98"/>
      <c r="AA354" s="98"/>
      <c r="AB354" s="98"/>
      <c r="AC354" s="98"/>
      <c r="AD354" s="99"/>
      <c r="AE354" s="2">
        <v>886</v>
      </c>
      <c r="AF354" s="90"/>
      <c r="AG354" s="91"/>
      <c r="AH354" s="91"/>
      <c r="AI354" s="91"/>
    </row>
    <row r="355" spans="1:35" ht="15" customHeight="1">
      <c r="A355" s="175" t="s">
        <v>560</v>
      </c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  <c r="Z355" s="98"/>
      <c r="AA355" s="98"/>
      <c r="AB355" s="98"/>
      <c r="AC355" s="98"/>
      <c r="AD355" s="99"/>
      <c r="AE355" s="2">
        <v>985</v>
      </c>
      <c r="AF355" s="90"/>
      <c r="AG355" s="91"/>
      <c r="AH355" s="91"/>
      <c r="AI355" s="91"/>
    </row>
    <row r="356" spans="1:35" ht="15" customHeight="1">
      <c r="A356" s="239" t="s">
        <v>561</v>
      </c>
      <c r="B356" s="119"/>
      <c r="C356" s="119"/>
      <c r="D356" s="119"/>
      <c r="E356" s="119"/>
      <c r="F356" s="119"/>
      <c r="G356" s="119"/>
      <c r="H356" s="119"/>
      <c r="I356" s="119"/>
      <c r="J356" s="119"/>
      <c r="K356" s="119"/>
      <c r="L356" s="119"/>
      <c r="M356" s="119"/>
      <c r="N356" s="119"/>
      <c r="O356" s="119"/>
      <c r="P356" s="119"/>
      <c r="Q356" s="119"/>
      <c r="R356" s="119"/>
      <c r="S356" s="119"/>
      <c r="T356" s="119"/>
      <c r="U356" s="119"/>
      <c r="V356" s="119"/>
      <c r="W356" s="119"/>
      <c r="X356" s="119"/>
      <c r="Y356" s="119"/>
      <c r="Z356" s="119"/>
      <c r="AA356" s="119"/>
      <c r="AB356" s="119"/>
      <c r="AC356" s="119"/>
      <c r="AD356" s="120"/>
      <c r="AE356" s="9">
        <v>887</v>
      </c>
      <c r="AF356" s="90"/>
      <c r="AG356" s="91"/>
      <c r="AH356" s="91"/>
      <c r="AI356" s="91"/>
    </row>
    <row r="357" spans="1:35" ht="12.75" customHeight="1">
      <c r="A357" s="232" t="s">
        <v>562</v>
      </c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  <c r="AA357" s="98"/>
      <c r="AB357" s="98"/>
      <c r="AC357" s="98"/>
      <c r="AD357" s="98"/>
      <c r="AE357" s="98"/>
      <c r="AF357" s="98"/>
      <c r="AG357" s="98"/>
      <c r="AH357" s="98"/>
      <c r="AI357" s="138"/>
    </row>
    <row r="358" spans="1:35" ht="15" customHeight="1">
      <c r="A358" s="321" t="s">
        <v>1257</v>
      </c>
      <c r="B358" s="322"/>
      <c r="C358" s="322"/>
      <c r="D358" s="322"/>
      <c r="E358" s="322"/>
      <c r="F358" s="322"/>
      <c r="G358" s="322"/>
      <c r="H358" s="322"/>
      <c r="I358" s="322"/>
      <c r="J358" s="322"/>
      <c r="K358" s="322"/>
      <c r="L358" s="322"/>
      <c r="M358" s="322"/>
      <c r="N358" s="322"/>
      <c r="O358" s="322"/>
      <c r="P358" s="322"/>
      <c r="Q358" s="322"/>
      <c r="R358" s="322"/>
      <c r="S358" s="322"/>
      <c r="T358" s="322"/>
      <c r="U358" s="322"/>
      <c r="V358" s="322"/>
      <c r="W358" s="322"/>
      <c r="X358" s="322"/>
      <c r="Y358" s="322"/>
      <c r="Z358" s="322"/>
      <c r="AA358" s="322"/>
      <c r="AB358" s="322"/>
      <c r="AC358" s="322"/>
      <c r="AD358" s="323">
        <v>1996</v>
      </c>
      <c r="AE358" s="90"/>
      <c r="AF358" s="91"/>
      <c r="AG358" s="91"/>
      <c r="AH358" s="91"/>
      <c r="AI358" s="324" t="s">
        <v>799</v>
      </c>
    </row>
    <row r="359" spans="1:35" ht="12.75" customHeight="1">
      <c r="A359" s="296" t="s">
        <v>563</v>
      </c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  <c r="AA359" s="98"/>
      <c r="AB359" s="98"/>
      <c r="AC359" s="98"/>
      <c r="AD359" s="98"/>
      <c r="AE359" s="98"/>
      <c r="AF359" s="98"/>
      <c r="AG359" s="98"/>
      <c r="AH359" s="98"/>
      <c r="AI359" s="138"/>
    </row>
    <row r="360" spans="1:35" ht="15" customHeight="1">
      <c r="A360" s="239" t="s">
        <v>564</v>
      </c>
      <c r="B360" s="119"/>
      <c r="C360" s="119"/>
      <c r="D360" s="119"/>
      <c r="E360" s="119"/>
      <c r="F360" s="119"/>
      <c r="G360" s="119"/>
      <c r="H360" s="119"/>
      <c r="I360" s="119"/>
      <c r="J360" s="119"/>
      <c r="K360" s="119"/>
      <c r="L360" s="119"/>
      <c r="M360" s="119"/>
      <c r="N360" s="119"/>
      <c r="O360" s="119"/>
      <c r="P360" s="119"/>
      <c r="Q360" s="119"/>
      <c r="R360" s="119"/>
      <c r="S360" s="119"/>
      <c r="T360" s="119"/>
      <c r="U360" s="119"/>
      <c r="V360" s="119"/>
      <c r="W360" s="119"/>
      <c r="X360" s="119"/>
      <c r="Y360" s="119"/>
      <c r="Z360" s="119"/>
      <c r="AA360" s="119"/>
      <c r="AB360" s="119"/>
      <c r="AC360" s="119"/>
      <c r="AD360" s="9">
        <v>1954</v>
      </c>
      <c r="AE360" s="90"/>
      <c r="AF360" s="91"/>
      <c r="AG360" s="91"/>
      <c r="AH360" s="91"/>
      <c r="AI360" s="41" t="s">
        <v>565</v>
      </c>
    </row>
    <row r="361" spans="1:35" ht="15" customHeight="1">
      <c r="A361" s="239" t="s">
        <v>566</v>
      </c>
      <c r="B361" s="119"/>
      <c r="C361" s="119"/>
      <c r="D361" s="119"/>
      <c r="E361" s="119"/>
      <c r="F361" s="119"/>
      <c r="G361" s="119"/>
      <c r="H361" s="119"/>
      <c r="I361" s="119"/>
      <c r="J361" s="119"/>
      <c r="K361" s="119"/>
      <c r="L361" s="119"/>
      <c r="M361" s="119"/>
      <c r="N361" s="119"/>
      <c r="O361" s="119"/>
      <c r="P361" s="119"/>
      <c r="Q361" s="119"/>
      <c r="R361" s="119"/>
      <c r="S361" s="119"/>
      <c r="T361" s="119"/>
      <c r="U361" s="119"/>
      <c r="V361" s="119"/>
      <c r="W361" s="119"/>
      <c r="X361" s="119"/>
      <c r="Y361" s="119"/>
      <c r="Z361" s="119"/>
      <c r="AA361" s="119"/>
      <c r="AB361" s="119"/>
      <c r="AC361" s="119"/>
      <c r="AD361" s="9">
        <v>1955</v>
      </c>
      <c r="AE361" s="90"/>
      <c r="AF361" s="91"/>
      <c r="AG361" s="91"/>
      <c r="AH361" s="91"/>
      <c r="AI361" s="41" t="s">
        <v>567</v>
      </c>
    </row>
    <row r="362" spans="1:35" ht="15" customHeight="1">
      <c r="A362" s="239" t="s">
        <v>568</v>
      </c>
      <c r="B362" s="119"/>
      <c r="C362" s="119"/>
      <c r="D362" s="119"/>
      <c r="E362" s="119"/>
      <c r="F362" s="119"/>
      <c r="G362" s="119"/>
      <c r="H362" s="119"/>
      <c r="I362" s="119"/>
      <c r="J362" s="119"/>
      <c r="K362" s="119"/>
      <c r="L362" s="119"/>
      <c r="M362" s="119"/>
      <c r="N362" s="119"/>
      <c r="O362" s="119"/>
      <c r="P362" s="119"/>
      <c r="Q362" s="119"/>
      <c r="R362" s="119"/>
      <c r="S362" s="119"/>
      <c r="T362" s="119"/>
      <c r="U362" s="119"/>
      <c r="V362" s="119"/>
      <c r="W362" s="119"/>
      <c r="X362" s="119"/>
      <c r="Y362" s="119"/>
      <c r="Z362" s="119"/>
      <c r="AA362" s="119"/>
      <c r="AB362" s="119"/>
      <c r="AC362" s="119"/>
      <c r="AD362" s="9">
        <v>1956</v>
      </c>
      <c r="AE362" s="90"/>
      <c r="AF362" s="91"/>
      <c r="AG362" s="91"/>
      <c r="AH362" s="91"/>
      <c r="AI362" s="41" t="s">
        <v>569</v>
      </c>
    </row>
    <row r="363" spans="1:35" ht="15" customHeight="1">
      <c r="A363" s="239" t="s">
        <v>570</v>
      </c>
      <c r="B363" s="119"/>
      <c r="C363" s="119"/>
      <c r="D363" s="119"/>
      <c r="E363" s="119"/>
      <c r="F363" s="119"/>
      <c r="G363" s="119"/>
      <c r="H363" s="119"/>
      <c r="I363" s="119"/>
      <c r="J363" s="119"/>
      <c r="K363" s="119"/>
      <c r="L363" s="119"/>
      <c r="M363" s="119"/>
      <c r="N363" s="119"/>
      <c r="O363" s="119"/>
      <c r="P363" s="119"/>
      <c r="Q363" s="119"/>
      <c r="R363" s="119"/>
      <c r="S363" s="119"/>
      <c r="T363" s="119"/>
      <c r="U363" s="119"/>
      <c r="V363" s="119"/>
      <c r="W363" s="119"/>
      <c r="X363" s="119"/>
      <c r="Y363" s="119"/>
      <c r="Z363" s="119"/>
      <c r="AA363" s="119"/>
      <c r="AB363" s="119"/>
      <c r="AC363" s="119"/>
      <c r="AD363" s="9">
        <v>1957</v>
      </c>
      <c r="AE363" s="90"/>
      <c r="AF363" s="91"/>
      <c r="AG363" s="91"/>
      <c r="AH363" s="91"/>
      <c r="AI363" s="41" t="s">
        <v>571</v>
      </c>
    </row>
    <row r="364" spans="1:35" ht="15" customHeight="1">
      <c r="A364" s="239" t="s">
        <v>572</v>
      </c>
      <c r="B364" s="119"/>
      <c r="C364" s="119"/>
      <c r="D364" s="119"/>
      <c r="E364" s="119"/>
      <c r="F364" s="119"/>
      <c r="G364" s="119"/>
      <c r="H364" s="119"/>
      <c r="I364" s="119"/>
      <c r="J364" s="119"/>
      <c r="K364" s="119"/>
      <c r="L364" s="119"/>
      <c r="M364" s="119"/>
      <c r="N364" s="119"/>
      <c r="O364" s="119"/>
      <c r="P364" s="119"/>
      <c r="Q364" s="119"/>
      <c r="R364" s="119"/>
      <c r="S364" s="119"/>
      <c r="T364" s="119"/>
      <c r="U364" s="119"/>
      <c r="V364" s="119"/>
      <c r="W364" s="119"/>
      <c r="X364" s="119"/>
      <c r="Y364" s="119"/>
      <c r="Z364" s="119"/>
      <c r="AA364" s="119"/>
      <c r="AB364" s="119"/>
      <c r="AC364" s="119"/>
      <c r="AD364" s="9">
        <v>1958</v>
      </c>
      <c r="AE364" s="90"/>
      <c r="AF364" s="91"/>
      <c r="AG364" s="91"/>
      <c r="AH364" s="91"/>
      <c r="AI364" s="41" t="s">
        <v>573</v>
      </c>
    </row>
    <row r="365" spans="1:35" ht="15" customHeight="1">
      <c r="A365" s="239" t="s">
        <v>574</v>
      </c>
      <c r="B365" s="119"/>
      <c r="C365" s="119"/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  <c r="N365" s="119"/>
      <c r="O365" s="119"/>
      <c r="P365" s="119"/>
      <c r="Q365" s="119"/>
      <c r="R365" s="119"/>
      <c r="S365" s="119"/>
      <c r="T365" s="119"/>
      <c r="U365" s="119"/>
      <c r="V365" s="119"/>
      <c r="W365" s="119"/>
      <c r="X365" s="119"/>
      <c r="Y365" s="119"/>
      <c r="Z365" s="119"/>
      <c r="AA365" s="119"/>
      <c r="AB365" s="119"/>
      <c r="AC365" s="119"/>
      <c r="AD365" s="9">
        <v>1959</v>
      </c>
      <c r="AE365" s="90"/>
      <c r="AF365" s="91"/>
      <c r="AG365" s="91"/>
      <c r="AH365" s="91"/>
      <c r="AI365" s="41" t="s">
        <v>575</v>
      </c>
    </row>
    <row r="366" spans="1:35" ht="15" customHeight="1">
      <c r="A366" s="239" t="s">
        <v>576</v>
      </c>
      <c r="B366" s="119"/>
      <c r="C366" s="119"/>
      <c r="D366" s="119"/>
      <c r="E366" s="119"/>
      <c r="F366" s="119"/>
      <c r="G366" s="119"/>
      <c r="H366" s="119"/>
      <c r="I366" s="119"/>
      <c r="J366" s="119"/>
      <c r="K366" s="119"/>
      <c r="L366" s="119"/>
      <c r="M366" s="119"/>
      <c r="N366" s="119"/>
      <c r="O366" s="119"/>
      <c r="P366" s="119"/>
      <c r="Q366" s="119"/>
      <c r="R366" s="119"/>
      <c r="S366" s="119"/>
      <c r="T366" s="119"/>
      <c r="U366" s="119"/>
      <c r="V366" s="119"/>
      <c r="W366" s="119"/>
      <c r="X366" s="119"/>
      <c r="Y366" s="119"/>
      <c r="Z366" s="119"/>
      <c r="AA366" s="119"/>
      <c r="AB366" s="119"/>
      <c r="AC366" s="119"/>
      <c r="AD366" s="9">
        <v>1960</v>
      </c>
      <c r="AE366" s="90"/>
      <c r="AF366" s="91"/>
      <c r="AG366" s="91"/>
      <c r="AH366" s="91"/>
      <c r="AI366" s="41" t="s">
        <v>577</v>
      </c>
    </row>
    <row r="367" spans="1:35" ht="15" customHeight="1">
      <c r="A367" s="239" t="s">
        <v>578</v>
      </c>
      <c r="B367" s="119"/>
      <c r="C367" s="119"/>
      <c r="D367" s="119"/>
      <c r="E367" s="119"/>
      <c r="F367" s="119"/>
      <c r="G367" s="119"/>
      <c r="H367" s="119"/>
      <c r="I367" s="119"/>
      <c r="J367" s="119"/>
      <c r="K367" s="119"/>
      <c r="L367" s="119"/>
      <c r="M367" s="119"/>
      <c r="N367" s="119"/>
      <c r="O367" s="119"/>
      <c r="P367" s="119"/>
      <c r="Q367" s="119"/>
      <c r="R367" s="119"/>
      <c r="S367" s="119"/>
      <c r="T367" s="119"/>
      <c r="U367" s="119"/>
      <c r="V367" s="119"/>
      <c r="W367" s="119"/>
      <c r="X367" s="119"/>
      <c r="Y367" s="119"/>
      <c r="Z367" s="119"/>
      <c r="AA367" s="119"/>
      <c r="AB367" s="119"/>
      <c r="AC367" s="119"/>
      <c r="AD367" s="9">
        <v>1961</v>
      </c>
      <c r="AE367" s="90"/>
      <c r="AF367" s="91"/>
      <c r="AG367" s="91"/>
      <c r="AH367" s="91"/>
      <c r="AI367" s="41" t="s">
        <v>579</v>
      </c>
    </row>
    <row r="368" spans="1:35" ht="15" customHeight="1">
      <c r="A368" s="239" t="s">
        <v>580</v>
      </c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  <c r="N368" s="119"/>
      <c r="O368" s="119"/>
      <c r="P368" s="119"/>
      <c r="Q368" s="119"/>
      <c r="R368" s="119"/>
      <c r="S368" s="119"/>
      <c r="T368" s="119"/>
      <c r="U368" s="119"/>
      <c r="V368" s="119"/>
      <c r="W368" s="119"/>
      <c r="X368" s="119"/>
      <c r="Y368" s="119"/>
      <c r="Z368" s="119"/>
      <c r="AA368" s="119"/>
      <c r="AB368" s="119"/>
      <c r="AC368" s="119"/>
      <c r="AD368" s="9">
        <v>1962</v>
      </c>
      <c r="AE368" s="90"/>
      <c r="AF368" s="91"/>
      <c r="AG368" s="91"/>
      <c r="AH368" s="91"/>
      <c r="AI368" s="41" t="s">
        <v>581</v>
      </c>
    </row>
    <row r="369" spans="1:36" ht="15" customHeight="1">
      <c r="A369" s="239" t="s">
        <v>582</v>
      </c>
      <c r="B369" s="119"/>
      <c r="C369" s="119"/>
      <c r="D369" s="119"/>
      <c r="E369" s="119"/>
      <c r="F369" s="119"/>
      <c r="G369" s="119"/>
      <c r="H369" s="119"/>
      <c r="I369" s="119"/>
      <c r="J369" s="119"/>
      <c r="K369" s="119"/>
      <c r="L369" s="119"/>
      <c r="M369" s="119"/>
      <c r="N369" s="119"/>
      <c r="O369" s="119"/>
      <c r="P369" s="119"/>
      <c r="Q369" s="119"/>
      <c r="R369" s="119"/>
      <c r="S369" s="119"/>
      <c r="T369" s="119"/>
      <c r="U369" s="119"/>
      <c r="V369" s="119"/>
      <c r="W369" s="119"/>
      <c r="X369" s="119"/>
      <c r="Y369" s="119"/>
      <c r="Z369" s="119"/>
      <c r="AA369" s="119"/>
      <c r="AB369" s="119"/>
      <c r="AC369" s="119"/>
      <c r="AD369" s="9">
        <v>1963</v>
      </c>
      <c r="AE369" s="90"/>
      <c r="AF369" s="91"/>
      <c r="AG369" s="91"/>
      <c r="AH369" s="91"/>
      <c r="AI369" s="41" t="s">
        <v>583</v>
      </c>
    </row>
    <row r="370" spans="1:36" ht="12.75" customHeight="1">
      <c r="A370" s="296" t="s">
        <v>584</v>
      </c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  <c r="Z370" s="98"/>
      <c r="AA370" s="98"/>
      <c r="AB370" s="98"/>
      <c r="AC370" s="98"/>
      <c r="AD370" s="98"/>
      <c r="AE370" s="98"/>
      <c r="AF370" s="98"/>
      <c r="AG370" s="98"/>
      <c r="AH370" s="98"/>
      <c r="AI370" s="138"/>
    </row>
    <row r="371" spans="1:36" ht="15" customHeight="1">
      <c r="A371" s="239" t="s">
        <v>585</v>
      </c>
      <c r="B371" s="119"/>
      <c r="C371" s="119"/>
      <c r="D371" s="119"/>
      <c r="E371" s="119"/>
      <c r="F371" s="119"/>
      <c r="G371" s="119"/>
      <c r="H371" s="119"/>
      <c r="I371" s="119"/>
      <c r="J371" s="119"/>
      <c r="K371" s="119"/>
      <c r="L371" s="119"/>
      <c r="M371" s="119"/>
      <c r="N371" s="119"/>
      <c r="O371" s="119"/>
      <c r="P371" s="119"/>
      <c r="Q371" s="119"/>
      <c r="R371" s="119"/>
      <c r="S371" s="119"/>
      <c r="T371" s="119"/>
      <c r="U371" s="119"/>
      <c r="V371" s="119"/>
      <c r="W371" s="119"/>
      <c r="X371" s="119"/>
      <c r="Y371" s="119"/>
      <c r="Z371" s="119"/>
      <c r="AA371" s="119"/>
      <c r="AB371" s="119"/>
      <c r="AC371" s="119"/>
      <c r="AD371" s="9">
        <v>1964</v>
      </c>
      <c r="AE371" s="90"/>
      <c r="AF371" s="91"/>
      <c r="AG371" s="91"/>
      <c r="AH371" s="91"/>
      <c r="AI371" s="4" t="s">
        <v>586</v>
      </c>
    </row>
    <row r="372" spans="1:36" ht="15" customHeight="1">
      <c r="A372" s="239" t="s">
        <v>587</v>
      </c>
      <c r="B372" s="119"/>
      <c r="C372" s="119"/>
      <c r="D372" s="119"/>
      <c r="E372" s="119"/>
      <c r="F372" s="119"/>
      <c r="G372" s="119"/>
      <c r="H372" s="119"/>
      <c r="I372" s="119"/>
      <c r="J372" s="119"/>
      <c r="K372" s="119"/>
      <c r="L372" s="119"/>
      <c r="M372" s="119"/>
      <c r="N372" s="119"/>
      <c r="O372" s="119"/>
      <c r="P372" s="119"/>
      <c r="Q372" s="119"/>
      <c r="R372" s="119"/>
      <c r="S372" s="119"/>
      <c r="T372" s="119"/>
      <c r="U372" s="119"/>
      <c r="V372" s="119"/>
      <c r="W372" s="119"/>
      <c r="X372" s="119"/>
      <c r="Y372" s="119"/>
      <c r="Z372" s="119"/>
      <c r="AA372" s="119"/>
      <c r="AB372" s="119"/>
      <c r="AC372" s="119"/>
      <c r="AD372" s="9">
        <v>1965</v>
      </c>
      <c r="AE372" s="90"/>
      <c r="AF372" s="91"/>
      <c r="AG372" s="91"/>
      <c r="AH372" s="91"/>
      <c r="AI372" s="4" t="s">
        <v>588</v>
      </c>
    </row>
    <row r="373" spans="1:36" ht="15" customHeight="1">
      <c r="A373" s="239" t="s">
        <v>589</v>
      </c>
      <c r="B373" s="119"/>
      <c r="C373" s="119"/>
      <c r="D373" s="119"/>
      <c r="E373" s="119"/>
      <c r="F373" s="119"/>
      <c r="G373" s="119"/>
      <c r="H373" s="119"/>
      <c r="I373" s="119"/>
      <c r="J373" s="119"/>
      <c r="K373" s="119"/>
      <c r="L373" s="119"/>
      <c r="M373" s="119"/>
      <c r="N373" s="119"/>
      <c r="O373" s="119"/>
      <c r="P373" s="119"/>
      <c r="Q373" s="119"/>
      <c r="R373" s="119"/>
      <c r="S373" s="119"/>
      <c r="T373" s="119"/>
      <c r="U373" s="119"/>
      <c r="V373" s="119"/>
      <c r="W373" s="119"/>
      <c r="X373" s="119"/>
      <c r="Y373" s="119"/>
      <c r="Z373" s="119"/>
      <c r="AA373" s="119"/>
      <c r="AB373" s="119"/>
      <c r="AC373" s="119"/>
      <c r="AD373" s="9">
        <v>1966</v>
      </c>
      <c r="AE373" s="90"/>
      <c r="AF373" s="91"/>
      <c r="AG373" s="91"/>
      <c r="AH373" s="91"/>
      <c r="AI373" s="4" t="s">
        <v>590</v>
      </c>
    </row>
    <row r="374" spans="1:36" ht="15" customHeight="1">
      <c r="A374" s="239" t="s">
        <v>591</v>
      </c>
      <c r="B374" s="119"/>
      <c r="C374" s="119"/>
      <c r="D374" s="119"/>
      <c r="E374" s="119"/>
      <c r="F374" s="119"/>
      <c r="G374" s="119"/>
      <c r="H374" s="119"/>
      <c r="I374" s="119"/>
      <c r="J374" s="119"/>
      <c r="K374" s="119"/>
      <c r="L374" s="119"/>
      <c r="M374" s="119"/>
      <c r="N374" s="119"/>
      <c r="O374" s="119"/>
      <c r="P374" s="119"/>
      <c r="Q374" s="119"/>
      <c r="R374" s="119"/>
      <c r="S374" s="119"/>
      <c r="T374" s="119"/>
      <c r="U374" s="119"/>
      <c r="V374" s="119"/>
      <c r="W374" s="119"/>
      <c r="X374" s="119"/>
      <c r="Y374" s="119"/>
      <c r="Z374" s="119"/>
      <c r="AA374" s="119"/>
      <c r="AB374" s="119"/>
      <c r="AC374" s="119"/>
      <c r="AD374" s="9">
        <v>1967</v>
      </c>
      <c r="AE374" s="90">
        <f>SUM(AE360:AH369)-SUM(AE371:AH373)</f>
        <v>0</v>
      </c>
      <c r="AF374" s="91"/>
      <c r="AG374" s="91"/>
      <c r="AH374" s="91"/>
      <c r="AI374" s="44" t="s">
        <v>592</v>
      </c>
    </row>
    <row r="375" spans="1:36" ht="12.75" customHeight="1">
      <c r="A375" s="296" t="s">
        <v>593</v>
      </c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  <c r="Z375" s="98"/>
      <c r="AA375" s="98"/>
      <c r="AB375" s="98"/>
      <c r="AC375" s="98"/>
      <c r="AD375" s="98"/>
      <c r="AE375" s="98"/>
      <c r="AF375" s="98"/>
      <c r="AG375" s="98"/>
      <c r="AH375" s="98"/>
      <c r="AI375" s="138"/>
    </row>
    <row r="376" spans="1:36" ht="15" customHeight="1">
      <c r="A376" s="294" t="s">
        <v>594</v>
      </c>
      <c r="B376" s="119"/>
      <c r="C376" s="119"/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  <c r="N376" s="119"/>
      <c r="O376" s="119"/>
      <c r="P376" s="119"/>
      <c r="Q376" s="119"/>
      <c r="R376" s="119"/>
      <c r="S376" s="119"/>
      <c r="T376" s="119"/>
      <c r="U376" s="119"/>
      <c r="V376" s="119"/>
      <c r="W376" s="119"/>
      <c r="X376" s="119"/>
      <c r="Y376" s="119"/>
      <c r="Z376" s="119"/>
      <c r="AA376" s="119"/>
      <c r="AB376" s="119"/>
      <c r="AC376" s="295"/>
      <c r="AD376" s="9">
        <v>1968</v>
      </c>
      <c r="AE376" s="90"/>
      <c r="AF376" s="91"/>
      <c r="AG376" s="91"/>
      <c r="AH376" s="91"/>
      <c r="AI376" s="4"/>
    </row>
    <row r="377" spans="1:36" ht="15" customHeight="1">
      <c r="A377" s="294" t="s">
        <v>595</v>
      </c>
      <c r="B377" s="119"/>
      <c r="C377" s="119"/>
      <c r="D377" s="119"/>
      <c r="E377" s="119"/>
      <c r="F377" s="119"/>
      <c r="G377" s="119"/>
      <c r="H377" s="119"/>
      <c r="I377" s="119"/>
      <c r="J377" s="119"/>
      <c r="K377" s="119"/>
      <c r="L377" s="119"/>
      <c r="M377" s="119"/>
      <c r="N377" s="119"/>
      <c r="O377" s="119"/>
      <c r="P377" s="119"/>
      <c r="Q377" s="119"/>
      <c r="R377" s="119"/>
      <c r="S377" s="119"/>
      <c r="T377" s="119"/>
      <c r="U377" s="119"/>
      <c r="V377" s="119"/>
      <c r="W377" s="119"/>
      <c r="X377" s="119"/>
      <c r="Y377" s="119"/>
      <c r="Z377" s="119"/>
      <c r="AA377" s="119"/>
      <c r="AB377" s="119"/>
      <c r="AC377" s="295"/>
      <c r="AD377" s="9">
        <v>1969</v>
      </c>
      <c r="AE377" s="90"/>
      <c r="AF377" s="91"/>
      <c r="AG377" s="91"/>
      <c r="AH377" s="91"/>
      <c r="AI377" s="4"/>
    </row>
    <row r="378" spans="1:36" ht="15" customHeight="1">
      <c r="A378" s="294" t="s">
        <v>596</v>
      </c>
      <c r="B378" s="119"/>
      <c r="C378" s="119"/>
      <c r="D378" s="119"/>
      <c r="E378" s="119"/>
      <c r="F378" s="119"/>
      <c r="G378" s="119"/>
      <c r="H378" s="119"/>
      <c r="I378" s="119"/>
      <c r="J378" s="119"/>
      <c r="K378" s="119"/>
      <c r="L378" s="119"/>
      <c r="M378" s="119"/>
      <c r="N378" s="119"/>
      <c r="O378" s="119"/>
      <c r="P378" s="119"/>
      <c r="Q378" s="119"/>
      <c r="R378" s="119"/>
      <c r="S378" s="119"/>
      <c r="T378" s="119"/>
      <c r="U378" s="119"/>
      <c r="V378" s="119"/>
      <c r="W378" s="119"/>
      <c r="X378" s="119"/>
      <c r="Y378" s="119"/>
      <c r="Z378" s="119"/>
      <c r="AA378" s="119"/>
      <c r="AB378" s="119"/>
      <c r="AC378" s="295"/>
      <c r="AD378" s="9">
        <v>1970</v>
      </c>
      <c r="AE378" s="90"/>
      <c r="AF378" s="91"/>
      <c r="AG378" s="91"/>
      <c r="AH378" s="91"/>
      <c r="AI378" s="4"/>
    </row>
    <row r="379" spans="1:36" ht="15" customHeight="1">
      <c r="A379" s="294" t="s">
        <v>597</v>
      </c>
      <c r="B379" s="119"/>
      <c r="C379" s="119"/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  <c r="N379" s="119"/>
      <c r="O379" s="119"/>
      <c r="P379" s="119"/>
      <c r="Q379" s="119"/>
      <c r="R379" s="119"/>
      <c r="S379" s="119"/>
      <c r="T379" s="119"/>
      <c r="U379" s="119"/>
      <c r="V379" s="119"/>
      <c r="W379" s="119"/>
      <c r="X379" s="119"/>
      <c r="Y379" s="119"/>
      <c r="Z379" s="119"/>
      <c r="AA379" s="119"/>
      <c r="AB379" s="119"/>
      <c r="AC379" s="295"/>
      <c r="AD379" s="9">
        <v>1971</v>
      </c>
      <c r="AE379" s="90"/>
      <c r="AF379" s="91"/>
      <c r="AG379" s="91"/>
      <c r="AH379" s="91"/>
      <c r="AI379" s="4"/>
    </row>
    <row r="380" spans="1:36" ht="15" customHeight="1">
      <c r="A380" s="294" t="s">
        <v>598</v>
      </c>
      <c r="B380" s="119"/>
      <c r="C380" s="119"/>
      <c r="D380" s="119"/>
      <c r="E380" s="119"/>
      <c r="F380" s="119"/>
      <c r="G380" s="119"/>
      <c r="H380" s="119"/>
      <c r="I380" s="119"/>
      <c r="J380" s="119"/>
      <c r="K380" s="119"/>
      <c r="L380" s="119"/>
      <c r="M380" s="119"/>
      <c r="N380" s="119"/>
      <c r="O380" s="119"/>
      <c r="P380" s="119"/>
      <c r="Q380" s="119"/>
      <c r="R380" s="119"/>
      <c r="S380" s="119"/>
      <c r="T380" s="119"/>
      <c r="U380" s="119"/>
      <c r="V380" s="119"/>
      <c r="W380" s="119"/>
      <c r="X380" s="119"/>
      <c r="Y380" s="119"/>
      <c r="Z380" s="119"/>
      <c r="AA380" s="119"/>
      <c r="AB380" s="119"/>
      <c r="AC380" s="295"/>
      <c r="AD380" s="9">
        <v>1972</v>
      </c>
      <c r="AE380" s="90"/>
      <c r="AF380" s="91"/>
      <c r="AG380" s="91"/>
      <c r="AH380" s="91"/>
      <c r="AI380" s="4"/>
    </row>
    <row r="381" spans="1:36" ht="12.75" customHeight="1">
      <c r="A381" s="122" t="s">
        <v>599</v>
      </c>
      <c r="B381" s="123"/>
      <c r="C381" s="123"/>
      <c r="D381" s="123"/>
      <c r="E381" s="123"/>
      <c r="F381" s="123"/>
      <c r="G381" s="123"/>
      <c r="H381" s="123"/>
      <c r="I381" s="123"/>
      <c r="J381" s="123"/>
      <c r="K381" s="123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  <c r="AA381" s="123"/>
      <c r="AB381" s="123"/>
      <c r="AC381" s="123"/>
      <c r="AD381" s="123"/>
      <c r="AE381" s="123"/>
      <c r="AF381" s="123"/>
      <c r="AG381" s="123"/>
      <c r="AH381" s="123"/>
      <c r="AI381" s="124"/>
    </row>
    <row r="382" spans="1:36" ht="12.75" customHeight="1">
      <c r="A382" s="125" t="s">
        <v>600</v>
      </c>
      <c r="B382" s="123"/>
      <c r="C382" s="123"/>
      <c r="D382" s="123"/>
      <c r="E382" s="123"/>
      <c r="F382" s="123"/>
      <c r="G382" s="123"/>
      <c r="H382" s="123"/>
      <c r="I382" s="123"/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123"/>
      <c r="AC382" s="123"/>
      <c r="AD382" s="123"/>
      <c r="AE382" s="123"/>
      <c r="AF382" s="123"/>
      <c r="AG382" s="123"/>
      <c r="AH382" s="123"/>
      <c r="AI382" s="124"/>
    </row>
    <row r="383" spans="1:36" ht="12.75" customHeight="1">
      <c r="A383" s="173" t="s">
        <v>601</v>
      </c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164"/>
    </row>
    <row r="384" spans="1:36" ht="15" customHeight="1">
      <c r="A384" s="175" t="s">
        <v>602</v>
      </c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  <c r="Z384" s="98"/>
      <c r="AA384" s="98"/>
      <c r="AB384" s="98"/>
      <c r="AC384" s="99"/>
      <c r="AD384" s="2">
        <v>1657</v>
      </c>
      <c r="AE384" s="90"/>
      <c r="AF384" s="91"/>
      <c r="AG384" s="91"/>
      <c r="AH384" s="91"/>
      <c r="AI384" s="4" t="s">
        <v>603</v>
      </c>
      <c r="AJ384" s="16"/>
    </row>
    <row r="385" spans="1:36" ht="15" customHeight="1">
      <c r="A385" s="175" t="s">
        <v>604</v>
      </c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  <c r="Z385" s="98"/>
      <c r="AA385" s="98"/>
      <c r="AB385" s="98"/>
      <c r="AC385" s="99"/>
      <c r="AD385" s="2">
        <v>1658</v>
      </c>
      <c r="AE385" s="90"/>
      <c r="AF385" s="91"/>
      <c r="AG385" s="91"/>
      <c r="AH385" s="91"/>
      <c r="AI385" s="4" t="s">
        <v>605</v>
      </c>
      <c r="AJ385" s="16"/>
    </row>
    <row r="386" spans="1:36" ht="15" customHeight="1">
      <c r="A386" s="175" t="s">
        <v>606</v>
      </c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  <c r="AA386" s="98"/>
      <c r="AB386" s="98"/>
      <c r="AC386" s="99"/>
      <c r="AD386" s="2">
        <v>1659</v>
      </c>
      <c r="AE386" s="90"/>
      <c r="AF386" s="91"/>
      <c r="AG386" s="91"/>
      <c r="AH386" s="91"/>
      <c r="AI386" s="4" t="s">
        <v>607</v>
      </c>
      <c r="AJ386" s="16"/>
    </row>
    <row r="387" spans="1:36" ht="15" customHeight="1">
      <c r="A387" s="175" t="s">
        <v>608</v>
      </c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  <c r="Z387" s="98"/>
      <c r="AA387" s="98"/>
      <c r="AB387" s="98"/>
      <c r="AC387" s="99"/>
      <c r="AD387" s="2">
        <v>1660</v>
      </c>
      <c r="AE387" s="90"/>
      <c r="AF387" s="91"/>
      <c r="AG387" s="91"/>
      <c r="AH387" s="91"/>
      <c r="AI387" s="4" t="s">
        <v>609</v>
      </c>
      <c r="AJ387" s="16"/>
    </row>
    <row r="388" spans="1:36" ht="15" customHeight="1">
      <c r="A388" s="175" t="s">
        <v>610</v>
      </c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  <c r="Z388" s="98"/>
      <c r="AA388" s="98"/>
      <c r="AB388" s="98"/>
      <c r="AC388" s="99"/>
      <c r="AD388" s="2">
        <v>1661</v>
      </c>
      <c r="AE388" s="90"/>
      <c r="AF388" s="91"/>
      <c r="AG388" s="91"/>
      <c r="AH388" s="91"/>
      <c r="AI388" s="4" t="s">
        <v>611</v>
      </c>
      <c r="AJ388" s="16"/>
    </row>
    <row r="389" spans="1:36" ht="15" customHeight="1">
      <c r="A389" s="175" t="s">
        <v>612</v>
      </c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  <c r="Z389" s="98"/>
      <c r="AA389" s="98"/>
      <c r="AB389" s="98"/>
      <c r="AC389" s="99"/>
      <c r="AD389" s="2">
        <v>1662</v>
      </c>
      <c r="AE389" s="90"/>
      <c r="AF389" s="91"/>
      <c r="AG389" s="91"/>
      <c r="AH389" s="91"/>
      <c r="AI389" s="4" t="s">
        <v>613</v>
      </c>
      <c r="AJ389" s="16"/>
    </row>
    <row r="390" spans="1:36" ht="15" customHeight="1">
      <c r="A390" s="175" t="s">
        <v>614</v>
      </c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  <c r="Z390" s="98"/>
      <c r="AA390" s="98"/>
      <c r="AB390" s="98"/>
      <c r="AC390" s="99"/>
      <c r="AD390" s="2">
        <v>1140</v>
      </c>
      <c r="AE390" s="90"/>
      <c r="AF390" s="91"/>
      <c r="AG390" s="91"/>
      <c r="AH390" s="91"/>
      <c r="AI390" s="4" t="s">
        <v>615</v>
      </c>
      <c r="AJ390" s="16"/>
    </row>
    <row r="391" spans="1:36" ht="15" customHeight="1">
      <c r="A391" s="175" t="s">
        <v>616</v>
      </c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  <c r="Z391" s="98"/>
      <c r="AA391" s="98"/>
      <c r="AB391" s="98"/>
      <c r="AC391" s="99"/>
      <c r="AD391" s="2">
        <v>1663</v>
      </c>
      <c r="AE391" s="90"/>
      <c r="AF391" s="91"/>
      <c r="AG391" s="91"/>
      <c r="AH391" s="91"/>
      <c r="AI391" s="4" t="s">
        <v>617</v>
      </c>
      <c r="AJ391" s="16"/>
    </row>
    <row r="392" spans="1:36" ht="15" customHeight="1">
      <c r="A392" s="175" t="s">
        <v>618</v>
      </c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  <c r="Z392" s="98"/>
      <c r="AA392" s="98"/>
      <c r="AB392" s="98"/>
      <c r="AC392" s="99"/>
      <c r="AD392" s="2">
        <v>1664</v>
      </c>
      <c r="AE392" s="90"/>
      <c r="AF392" s="91"/>
      <c r="AG392" s="91"/>
      <c r="AH392" s="91"/>
      <c r="AI392" s="4" t="s">
        <v>619</v>
      </c>
      <c r="AJ392" s="16"/>
    </row>
    <row r="393" spans="1:36" ht="15" customHeight="1">
      <c r="A393" s="175" t="s">
        <v>620</v>
      </c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  <c r="AA393" s="98"/>
      <c r="AB393" s="98"/>
      <c r="AC393" s="99"/>
      <c r="AD393" s="2">
        <v>1665</v>
      </c>
      <c r="AE393" s="90"/>
      <c r="AF393" s="91"/>
      <c r="AG393" s="91"/>
      <c r="AH393" s="91"/>
      <c r="AI393" s="4" t="s">
        <v>621</v>
      </c>
      <c r="AJ393" s="16"/>
    </row>
    <row r="394" spans="1:36" ht="15" customHeight="1">
      <c r="A394" s="175" t="s">
        <v>622</v>
      </c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  <c r="Z394" s="98"/>
      <c r="AA394" s="98"/>
      <c r="AB394" s="98"/>
      <c r="AC394" s="99"/>
      <c r="AD394" s="2">
        <v>1666</v>
      </c>
      <c r="AE394" s="90"/>
      <c r="AF394" s="91"/>
      <c r="AG394" s="91"/>
      <c r="AH394" s="91"/>
      <c r="AI394" s="4" t="s">
        <v>623</v>
      </c>
      <c r="AJ394" s="16"/>
    </row>
    <row r="395" spans="1:36" ht="15" customHeight="1">
      <c r="A395" s="175" t="s">
        <v>624</v>
      </c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  <c r="Z395" s="98"/>
      <c r="AA395" s="98"/>
      <c r="AB395" s="98"/>
      <c r="AC395" s="99"/>
      <c r="AD395" s="2">
        <v>1667</v>
      </c>
      <c r="AE395" s="90"/>
      <c r="AF395" s="91"/>
      <c r="AG395" s="91"/>
      <c r="AH395" s="91"/>
      <c r="AI395" s="4" t="s">
        <v>625</v>
      </c>
      <c r="AJ395" s="16"/>
    </row>
    <row r="396" spans="1:36" ht="15" customHeight="1">
      <c r="A396" s="175" t="s">
        <v>626</v>
      </c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  <c r="Z396" s="98"/>
      <c r="AA396" s="98"/>
      <c r="AB396" s="98"/>
      <c r="AC396" s="99"/>
      <c r="AD396" s="2">
        <v>1668</v>
      </c>
      <c r="AE396" s="90"/>
      <c r="AF396" s="91"/>
      <c r="AG396" s="91"/>
      <c r="AH396" s="91"/>
      <c r="AI396" s="4" t="s">
        <v>627</v>
      </c>
      <c r="AJ396" s="16"/>
    </row>
    <row r="397" spans="1:36" ht="15" customHeight="1">
      <c r="A397" s="175" t="s">
        <v>628</v>
      </c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  <c r="Z397" s="98"/>
      <c r="AA397" s="98"/>
      <c r="AB397" s="98"/>
      <c r="AC397" s="99"/>
      <c r="AD397" s="2">
        <v>1141</v>
      </c>
      <c r="AE397" s="90"/>
      <c r="AF397" s="91"/>
      <c r="AG397" s="91"/>
      <c r="AH397" s="91"/>
      <c r="AI397" s="4" t="s">
        <v>629</v>
      </c>
      <c r="AJ397" s="16"/>
    </row>
    <row r="398" spans="1:36" ht="15" customHeight="1">
      <c r="A398" s="175" t="s">
        <v>630</v>
      </c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  <c r="Z398" s="98"/>
      <c r="AA398" s="98"/>
      <c r="AB398" s="98"/>
      <c r="AC398" s="99"/>
      <c r="AD398" s="2">
        <v>1142</v>
      </c>
      <c r="AE398" s="90"/>
      <c r="AF398" s="91"/>
      <c r="AG398" s="91"/>
      <c r="AH398" s="91"/>
      <c r="AI398" s="4" t="s">
        <v>631</v>
      </c>
      <c r="AJ398" s="16"/>
    </row>
    <row r="399" spans="1:36" ht="15" customHeight="1">
      <c r="A399" s="175" t="s">
        <v>632</v>
      </c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  <c r="Z399" s="98"/>
      <c r="AA399" s="98"/>
      <c r="AB399" s="98"/>
      <c r="AC399" s="99"/>
      <c r="AD399" s="2">
        <v>1669</v>
      </c>
      <c r="AE399" s="90"/>
      <c r="AF399" s="91"/>
      <c r="AG399" s="91"/>
      <c r="AH399" s="91"/>
      <c r="AI399" s="4" t="s">
        <v>633</v>
      </c>
      <c r="AJ399" s="16"/>
    </row>
    <row r="400" spans="1:36" ht="15" customHeight="1">
      <c r="A400" s="175" t="s">
        <v>634</v>
      </c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  <c r="Z400" s="98"/>
      <c r="AA400" s="98"/>
      <c r="AB400" s="98"/>
      <c r="AC400" s="99"/>
      <c r="AD400" s="2">
        <v>1670</v>
      </c>
      <c r="AE400" s="90"/>
      <c r="AF400" s="91"/>
      <c r="AG400" s="91"/>
      <c r="AH400" s="91"/>
      <c r="AI400" s="4" t="s">
        <v>635</v>
      </c>
      <c r="AJ400" s="16"/>
    </row>
    <row r="401" spans="1:36" ht="15" customHeight="1">
      <c r="A401" s="175" t="s">
        <v>636</v>
      </c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  <c r="Z401" s="98"/>
      <c r="AA401" s="98"/>
      <c r="AB401" s="98"/>
      <c r="AC401" s="99"/>
      <c r="AD401" s="2">
        <v>1671</v>
      </c>
      <c r="AE401" s="90"/>
      <c r="AF401" s="91"/>
      <c r="AG401" s="91"/>
      <c r="AH401" s="91"/>
      <c r="AI401" s="4" t="s">
        <v>637</v>
      </c>
      <c r="AJ401" s="16"/>
    </row>
    <row r="402" spans="1:36" ht="15" customHeight="1">
      <c r="A402" s="175" t="s">
        <v>638</v>
      </c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  <c r="Z402" s="98"/>
      <c r="AA402" s="98"/>
      <c r="AB402" s="98"/>
      <c r="AC402" s="99"/>
      <c r="AD402" s="2">
        <v>1672</v>
      </c>
      <c r="AE402" s="90">
        <f>SUM(AE384:AH387)-SUM(AE388:AH401)</f>
        <v>0</v>
      </c>
      <c r="AF402" s="91"/>
      <c r="AG402" s="91"/>
      <c r="AH402" s="91"/>
      <c r="AI402" s="4" t="s">
        <v>639</v>
      </c>
      <c r="AJ402" s="16"/>
    </row>
    <row r="403" spans="1:36" ht="12.75" customHeight="1">
      <c r="A403" s="188" t="s">
        <v>640</v>
      </c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  <c r="Z403" s="98"/>
      <c r="AA403" s="98"/>
      <c r="AB403" s="98"/>
      <c r="AC403" s="98"/>
      <c r="AD403" s="98"/>
      <c r="AE403" s="98"/>
      <c r="AF403" s="98"/>
      <c r="AG403" s="98"/>
      <c r="AH403" s="98"/>
      <c r="AI403" s="138"/>
      <c r="AJ403" s="16"/>
    </row>
    <row r="404" spans="1:36" ht="15" customHeight="1">
      <c r="A404" s="175" t="s">
        <v>641</v>
      </c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  <c r="Z404" s="98"/>
      <c r="AA404" s="98"/>
      <c r="AB404" s="98"/>
      <c r="AC404" s="99"/>
      <c r="AD404" s="2">
        <v>1673</v>
      </c>
      <c r="AE404" s="90"/>
      <c r="AF404" s="91"/>
      <c r="AG404" s="91"/>
      <c r="AH404" s="91"/>
      <c r="AI404" s="4" t="s">
        <v>642</v>
      </c>
      <c r="AJ404" s="16"/>
    </row>
    <row r="405" spans="1:36" ht="15" customHeight="1">
      <c r="A405" s="175" t="s">
        <v>643</v>
      </c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  <c r="Z405" s="98"/>
      <c r="AA405" s="98"/>
      <c r="AB405" s="98"/>
      <c r="AC405" s="99"/>
      <c r="AD405" s="2">
        <v>1674</v>
      </c>
      <c r="AE405" s="90"/>
      <c r="AF405" s="91"/>
      <c r="AG405" s="91"/>
      <c r="AH405" s="91"/>
      <c r="AI405" s="4" t="s">
        <v>644</v>
      </c>
      <c r="AJ405" s="16"/>
    </row>
    <row r="406" spans="1:36" ht="15" customHeight="1">
      <c r="A406" s="175" t="s">
        <v>645</v>
      </c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  <c r="Z406" s="98"/>
      <c r="AA406" s="98"/>
      <c r="AB406" s="98"/>
      <c r="AC406" s="99"/>
      <c r="AD406" s="2">
        <v>1144</v>
      </c>
      <c r="AE406" s="90"/>
      <c r="AF406" s="91"/>
      <c r="AG406" s="91"/>
      <c r="AH406" s="91"/>
      <c r="AI406" s="4" t="s">
        <v>646</v>
      </c>
      <c r="AJ406" s="16"/>
    </row>
    <row r="407" spans="1:36" ht="15" customHeight="1">
      <c r="A407" s="175" t="s">
        <v>647</v>
      </c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  <c r="Z407" s="98"/>
      <c r="AA407" s="98"/>
      <c r="AB407" s="98"/>
      <c r="AC407" s="99"/>
      <c r="AD407" s="2">
        <v>1675</v>
      </c>
      <c r="AE407" s="90"/>
      <c r="AF407" s="91"/>
      <c r="AG407" s="91"/>
      <c r="AH407" s="91"/>
      <c r="AI407" s="4" t="s">
        <v>648</v>
      </c>
      <c r="AJ407" s="16"/>
    </row>
    <row r="408" spans="1:36" ht="15" customHeight="1">
      <c r="A408" s="175" t="s">
        <v>649</v>
      </c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  <c r="Z408" s="98"/>
      <c r="AA408" s="98"/>
      <c r="AB408" s="98"/>
      <c r="AC408" s="99"/>
      <c r="AD408" s="2">
        <v>1175</v>
      </c>
      <c r="AE408" s="90"/>
      <c r="AF408" s="91"/>
      <c r="AG408" s="91"/>
      <c r="AH408" s="91"/>
      <c r="AI408" s="4" t="s">
        <v>650</v>
      </c>
      <c r="AJ408" s="16"/>
    </row>
    <row r="409" spans="1:36" ht="15" customHeight="1">
      <c r="A409" s="175" t="s">
        <v>651</v>
      </c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  <c r="Z409" s="98"/>
      <c r="AA409" s="98"/>
      <c r="AB409" s="98"/>
      <c r="AC409" s="99"/>
      <c r="AD409" s="2">
        <v>1676</v>
      </c>
      <c r="AE409" s="90"/>
      <c r="AF409" s="91"/>
      <c r="AG409" s="91"/>
      <c r="AH409" s="91"/>
      <c r="AI409" s="4" t="s">
        <v>652</v>
      </c>
      <c r="AJ409" s="16"/>
    </row>
    <row r="410" spans="1:36" ht="15" customHeight="1">
      <c r="A410" s="175" t="s">
        <v>653</v>
      </c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  <c r="Z410" s="98"/>
      <c r="AA410" s="98"/>
      <c r="AB410" s="98"/>
      <c r="AC410" s="99"/>
      <c r="AD410" s="2">
        <v>1677</v>
      </c>
      <c r="AE410" s="90"/>
      <c r="AF410" s="91"/>
      <c r="AG410" s="91"/>
      <c r="AH410" s="91"/>
      <c r="AI410" s="4" t="s">
        <v>654</v>
      </c>
      <c r="AJ410" s="16"/>
    </row>
    <row r="411" spans="1:36" ht="15" customHeight="1">
      <c r="A411" s="175" t="s">
        <v>655</v>
      </c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  <c r="Z411" s="98"/>
      <c r="AA411" s="98"/>
      <c r="AB411" s="98"/>
      <c r="AC411" s="99"/>
      <c r="AD411" s="2">
        <v>1678</v>
      </c>
      <c r="AE411" s="90"/>
      <c r="AF411" s="91"/>
      <c r="AG411" s="91"/>
      <c r="AH411" s="91"/>
      <c r="AI411" s="4" t="s">
        <v>656</v>
      </c>
      <c r="AJ411" s="16"/>
    </row>
    <row r="412" spans="1:36" ht="15" customHeight="1">
      <c r="A412" s="175" t="s">
        <v>657</v>
      </c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  <c r="Z412" s="98"/>
      <c r="AA412" s="98"/>
      <c r="AB412" s="98"/>
      <c r="AC412" s="99"/>
      <c r="AD412" s="2">
        <v>1150</v>
      </c>
      <c r="AE412" s="90"/>
      <c r="AF412" s="91"/>
      <c r="AG412" s="91"/>
      <c r="AH412" s="91"/>
      <c r="AI412" s="4" t="s">
        <v>658</v>
      </c>
      <c r="AJ412" s="16"/>
    </row>
    <row r="413" spans="1:36" ht="15" customHeight="1">
      <c r="A413" s="175" t="s">
        <v>659</v>
      </c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  <c r="Z413" s="98"/>
      <c r="AA413" s="98"/>
      <c r="AB413" s="98"/>
      <c r="AC413" s="99"/>
      <c r="AD413" s="2">
        <v>1147</v>
      </c>
      <c r="AE413" s="90"/>
      <c r="AF413" s="91"/>
      <c r="AG413" s="91"/>
      <c r="AH413" s="91"/>
      <c r="AI413" s="4" t="s">
        <v>660</v>
      </c>
      <c r="AJ413" s="16"/>
    </row>
    <row r="414" spans="1:36" ht="15" customHeight="1">
      <c r="A414" s="175" t="s">
        <v>661</v>
      </c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  <c r="Z414" s="98"/>
      <c r="AA414" s="98"/>
      <c r="AB414" s="98"/>
      <c r="AC414" s="99"/>
      <c r="AD414" s="2">
        <v>1148</v>
      </c>
      <c r="AE414" s="90"/>
      <c r="AF414" s="91"/>
      <c r="AG414" s="91"/>
      <c r="AH414" s="91"/>
      <c r="AI414" s="4" t="s">
        <v>662</v>
      </c>
      <c r="AJ414" s="16"/>
    </row>
    <row r="415" spans="1:36" ht="15" customHeight="1">
      <c r="A415" s="175" t="s">
        <v>663</v>
      </c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  <c r="Z415" s="98"/>
      <c r="AA415" s="98"/>
      <c r="AB415" s="98"/>
      <c r="AC415" s="99"/>
      <c r="AD415" s="2">
        <v>1149</v>
      </c>
      <c r="AE415" s="90"/>
      <c r="AF415" s="91"/>
      <c r="AG415" s="91"/>
      <c r="AH415" s="91"/>
      <c r="AI415" s="4" t="s">
        <v>664</v>
      </c>
      <c r="AJ415" s="16"/>
    </row>
    <row r="416" spans="1:36" ht="15" customHeight="1">
      <c r="A416" s="175" t="s">
        <v>665</v>
      </c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  <c r="AA416" s="98"/>
      <c r="AB416" s="98"/>
      <c r="AC416" s="99"/>
      <c r="AD416" s="2">
        <v>1151</v>
      </c>
      <c r="AE416" s="90"/>
      <c r="AF416" s="91"/>
      <c r="AG416" s="91"/>
      <c r="AH416" s="91"/>
      <c r="AI416" s="4" t="s">
        <v>666</v>
      </c>
      <c r="AJ416" s="16"/>
    </row>
    <row r="417" spans="1:36" ht="15" customHeight="1">
      <c r="A417" s="175" t="s">
        <v>667</v>
      </c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  <c r="Z417" s="98"/>
      <c r="AA417" s="98"/>
      <c r="AB417" s="98"/>
      <c r="AC417" s="99"/>
      <c r="AD417" s="2">
        <v>1991</v>
      </c>
      <c r="AE417" s="90"/>
      <c r="AF417" s="91"/>
      <c r="AG417" s="91"/>
      <c r="AH417" s="91"/>
      <c r="AI417" s="4" t="s">
        <v>668</v>
      </c>
      <c r="AJ417" s="16"/>
    </row>
    <row r="418" spans="1:36" ht="15" customHeight="1">
      <c r="A418" s="175" t="s">
        <v>669</v>
      </c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  <c r="Z418" s="98"/>
      <c r="AA418" s="98"/>
      <c r="AB418" s="98"/>
      <c r="AC418" s="99"/>
      <c r="AD418" s="2">
        <v>1152</v>
      </c>
      <c r="AE418" s="90"/>
      <c r="AF418" s="91"/>
      <c r="AG418" s="91"/>
      <c r="AH418" s="91"/>
      <c r="AI418" s="4" t="s">
        <v>670</v>
      </c>
      <c r="AJ418" s="16"/>
    </row>
    <row r="419" spans="1:36" ht="15" customHeight="1">
      <c r="A419" s="175" t="s">
        <v>671</v>
      </c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  <c r="AA419" s="98"/>
      <c r="AB419" s="98"/>
      <c r="AC419" s="99"/>
      <c r="AD419" s="2">
        <v>1176</v>
      </c>
      <c r="AE419" s="90"/>
      <c r="AF419" s="91"/>
      <c r="AG419" s="91"/>
      <c r="AH419" s="91"/>
      <c r="AI419" s="4" t="s">
        <v>672</v>
      </c>
      <c r="AJ419" s="16"/>
    </row>
    <row r="420" spans="1:36" ht="15" customHeight="1">
      <c r="A420" s="175" t="s">
        <v>673</v>
      </c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  <c r="AA420" s="98"/>
      <c r="AB420" s="98"/>
      <c r="AC420" s="99"/>
      <c r="AD420" s="2">
        <v>1679</v>
      </c>
      <c r="AE420" s="90"/>
      <c r="AF420" s="91"/>
      <c r="AG420" s="91"/>
      <c r="AH420" s="91"/>
      <c r="AI420" s="4" t="s">
        <v>674</v>
      </c>
      <c r="AJ420" s="16"/>
    </row>
    <row r="421" spans="1:36" ht="15" customHeight="1">
      <c r="A421" s="175" t="s">
        <v>675</v>
      </c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  <c r="AA421" s="98"/>
      <c r="AB421" s="98"/>
      <c r="AC421" s="99"/>
      <c r="AD421" s="2">
        <v>1680</v>
      </c>
      <c r="AE421" s="90"/>
      <c r="AF421" s="91"/>
      <c r="AG421" s="91"/>
      <c r="AH421" s="91"/>
      <c r="AI421" s="4" t="s">
        <v>676</v>
      </c>
      <c r="AJ421" s="16"/>
    </row>
    <row r="422" spans="1:36" ht="15" customHeight="1">
      <c r="A422" s="175" t="s">
        <v>677</v>
      </c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  <c r="AA422" s="98"/>
      <c r="AB422" s="98"/>
      <c r="AC422" s="99"/>
      <c r="AD422" s="2">
        <v>1681</v>
      </c>
      <c r="AE422" s="90"/>
      <c r="AF422" s="91"/>
      <c r="AG422" s="91"/>
      <c r="AH422" s="91"/>
      <c r="AI422" s="4" t="s">
        <v>678</v>
      </c>
      <c r="AJ422" s="16"/>
    </row>
    <row r="423" spans="1:36" ht="15" customHeight="1">
      <c r="A423" s="175" t="s">
        <v>679</v>
      </c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  <c r="Z423" s="98"/>
      <c r="AA423" s="98"/>
      <c r="AB423" s="98"/>
      <c r="AC423" s="99"/>
      <c r="AD423" s="2">
        <v>1974</v>
      </c>
      <c r="AE423" s="90"/>
      <c r="AF423" s="91"/>
      <c r="AG423" s="91"/>
      <c r="AH423" s="91"/>
      <c r="AI423" s="4" t="s">
        <v>680</v>
      </c>
      <c r="AJ423" s="16"/>
    </row>
    <row r="424" spans="1:36" ht="15" customHeight="1">
      <c r="A424" s="175" t="s">
        <v>681</v>
      </c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  <c r="Y424" s="98"/>
      <c r="Z424" s="98"/>
      <c r="AA424" s="98"/>
      <c r="AB424" s="98"/>
      <c r="AC424" s="99"/>
      <c r="AD424" s="2">
        <v>1975</v>
      </c>
      <c r="AE424" s="90"/>
      <c r="AF424" s="91"/>
      <c r="AG424" s="91"/>
      <c r="AH424" s="91"/>
      <c r="AI424" s="4" t="s">
        <v>682</v>
      </c>
      <c r="AJ424" s="16"/>
    </row>
    <row r="425" spans="1:36" ht="15" customHeight="1">
      <c r="A425" s="175" t="s">
        <v>683</v>
      </c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  <c r="Y425" s="98"/>
      <c r="Z425" s="98"/>
      <c r="AA425" s="98"/>
      <c r="AB425" s="98"/>
      <c r="AC425" s="99"/>
      <c r="AD425" s="2">
        <v>1682</v>
      </c>
      <c r="AE425" s="90"/>
      <c r="AF425" s="91"/>
      <c r="AG425" s="91"/>
      <c r="AH425" s="91"/>
      <c r="AI425" s="4" t="s">
        <v>684</v>
      </c>
      <c r="AJ425" s="16"/>
    </row>
    <row r="426" spans="1:36" ht="15" customHeight="1">
      <c r="A426" s="175" t="s">
        <v>685</v>
      </c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  <c r="AA426" s="98"/>
      <c r="AB426" s="98"/>
      <c r="AC426" s="99"/>
      <c r="AD426" s="2">
        <v>1683</v>
      </c>
      <c r="AE426" s="90"/>
      <c r="AF426" s="91"/>
      <c r="AG426" s="91"/>
      <c r="AH426" s="91"/>
      <c r="AI426" s="4" t="s">
        <v>686</v>
      </c>
      <c r="AJ426" s="16"/>
    </row>
    <row r="427" spans="1:36" ht="15" customHeight="1">
      <c r="A427" s="175" t="s">
        <v>687</v>
      </c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  <c r="Z427" s="98"/>
      <c r="AA427" s="98"/>
      <c r="AB427" s="98"/>
      <c r="AC427" s="99"/>
      <c r="AD427" s="2">
        <v>1684</v>
      </c>
      <c r="AE427" s="90"/>
      <c r="AF427" s="91"/>
      <c r="AG427" s="91"/>
      <c r="AH427" s="91"/>
      <c r="AI427" s="4" t="s">
        <v>688</v>
      </c>
      <c r="AJ427" s="16"/>
    </row>
    <row r="428" spans="1:36" ht="15" customHeight="1">
      <c r="A428" s="175" t="s">
        <v>689</v>
      </c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  <c r="AA428" s="98"/>
      <c r="AB428" s="98"/>
      <c r="AC428" s="99"/>
      <c r="AD428" s="2">
        <v>1685</v>
      </c>
      <c r="AE428" s="90"/>
      <c r="AF428" s="91"/>
      <c r="AG428" s="91"/>
      <c r="AH428" s="91"/>
      <c r="AI428" s="4" t="s">
        <v>690</v>
      </c>
      <c r="AJ428" s="16"/>
    </row>
    <row r="429" spans="1:36" ht="15" customHeight="1">
      <c r="A429" s="175" t="s">
        <v>691</v>
      </c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  <c r="Z429" s="98"/>
      <c r="AA429" s="98"/>
      <c r="AB429" s="98"/>
      <c r="AC429" s="99"/>
      <c r="AD429" s="2">
        <v>1686</v>
      </c>
      <c r="AE429" s="90"/>
      <c r="AF429" s="91"/>
      <c r="AG429" s="91"/>
      <c r="AH429" s="91"/>
      <c r="AI429" s="4" t="s">
        <v>692</v>
      </c>
      <c r="AJ429" s="16"/>
    </row>
    <row r="430" spans="1:36" ht="15" customHeight="1">
      <c r="A430" s="175" t="s">
        <v>693</v>
      </c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  <c r="Z430" s="98"/>
      <c r="AA430" s="98"/>
      <c r="AB430" s="98"/>
      <c r="AC430" s="99"/>
      <c r="AD430" s="2">
        <v>1183</v>
      </c>
      <c r="AE430" s="90"/>
      <c r="AF430" s="91"/>
      <c r="AG430" s="91"/>
      <c r="AH430" s="91"/>
      <c r="AI430" s="4" t="s">
        <v>694</v>
      </c>
      <c r="AJ430" s="16"/>
    </row>
    <row r="431" spans="1:36" ht="15" customHeight="1">
      <c r="A431" s="175" t="s">
        <v>695</v>
      </c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  <c r="Y431" s="98"/>
      <c r="Z431" s="98"/>
      <c r="AA431" s="98"/>
      <c r="AB431" s="98"/>
      <c r="AC431" s="99"/>
      <c r="AD431" s="2">
        <v>1687</v>
      </c>
      <c r="AE431" s="90"/>
      <c r="AF431" s="91"/>
      <c r="AG431" s="91"/>
      <c r="AH431" s="91"/>
      <c r="AI431" s="4" t="s">
        <v>696</v>
      </c>
      <c r="AJ431" s="16"/>
    </row>
    <row r="432" spans="1:36" ht="15" customHeight="1">
      <c r="A432" s="175" t="s">
        <v>697</v>
      </c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  <c r="AA432" s="98"/>
      <c r="AB432" s="98"/>
      <c r="AC432" s="99"/>
      <c r="AD432" s="2">
        <v>1688</v>
      </c>
      <c r="AE432" s="90"/>
      <c r="AF432" s="91"/>
      <c r="AG432" s="91"/>
      <c r="AH432" s="91"/>
      <c r="AI432" s="4" t="s">
        <v>698</v>
      </c>
      <c r="AJ432" s="16"/>
    </row>
    <row r="433" spans="1:36" ht="15" customHeight="1">
      <c r="A433" s="175" t="s">
        <v>699</v>
      </c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98"/>
      <c r="T433" s="98"/>
      <c r="U433" s="98"/>
      <c r="V433" s="98"/>
      <c r="W433" s="98"/>
      <c r="X433" s="98"/>
      <c r="Y433" s="98"/>
      <c r="Z433" s="98"/>
      <c r="AA433" s="98"/>
      <c r="AB433" s="98"/>
      <c r="AC433" s="99"/>
      <c r="AD433" s="2">
        <v>1689</v>
      </c>
      <c r="AE433" s="90"/>
      <c r="AF433" s="91"/>
      <c r="AG433" s="91"/>
      <c r="AH433" s="91"/>
      <c r="AI433" s="4" t="s">
        <v>700</v>
      </c>
      <c r="AJ433" s="16"/>
    </row>
    <row r="434" spans="1:36" ht="12.75" customHeight="1">
      <c r="A434" s="178" t="s">
        <v>701</v>
      </c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  <c r="Y434" s="98"/>
      <c r="Z434" s="98"/>
      <c r="AA434" s="98"/>
      <c r="AB434" s="98"/>
      <c r="AC434" s="99"/>
      <c r="AD434" s="2">
        <v>1728</v>
      </c>
      <c r="AE434" s="90">
        <f>AE402-AE404+SUM(AE405:AH417)-SUM(AE418:AH433)</f>
        <v>0</v>
      </c>
      <c r="AF434" s="91"/>
      <c r="AG434" s="91"/>
      <c r="AH434" s="91"/>
      <c r="AI434" s="4" t="s">
        <v>702</v>
      </c>
      <c r="AJ434" s="16"/>
    </row>
    <row r="435" spans="1:36" ht="12.75" customHeight="1">
      <c r="A435" s="175" t="s">
        <v>703</v>
      </c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  <c r="Y435" s="98"/>
      <c r="Z435" s="98"/>
      <c r="AA435" s="98"/>
      <c r="AB435" s="98"/>
      <c r="AC435" s="99"/>
      <c r="AD435" s="2">
        <v>1154</v>
      </c>
      <c r="AE435" s="90"/>
      <c r="AF435" s="91"/>
      <c r="AG435" s="91"/>
      <c r="AH435" s="91"/>
      <c r="AI435" s="4" t="s">
        <v>704</v>
      </c>
      <c r="AJ435" s="16"/>
    </row>
    <row r="436" spans="1:36" ht="12.75" customHeight="1">
      <c r="A436" s="175" t="s">
        <v>705</v>
      </c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98"/>
      <c r="T436" s="98"/>
      <c r="U436" s="98"/>
      <c r="V436" s="98"/>
      <c r="W436" s="98"/>
      <c r="X436" s="98"/>
      <c r="Y436" s="98"/>
      <c r="Z436" s="98"/>
      <c r="AA436" s="98"/>
      <c r="AB436" s="98"/>
      <c r="AC436" s="99"/>
      <c r="AD436" s="2">
        <v>1157</v>
      </c>
      <c r="AE436" s="90"/>
      <c r="AF436" s="91"/>
      <c r="AG436" s="91"/>
      <c r="AH436" s="91"/>
      <c r="AI436" s="4" t="s">
        <v>706</v>
      </c>
      <c r="AJ436" s="16"/>
    </row>
    <row r="437" spans="1:36" ht="12.75" customHeight="1">
      <c r="A437" s="178" t="s">
        <v>707</v>
      </c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98"/>
      <c r="T437" s="98"/>
      <c r="U437" s="98"/>
      <c r="V437" s="98"/>
      <c r="W437" s="98"/>
      <c r="X437" s="98"/>
      <c r="Y437" s="98"/>
      <c r="Z437" s="98"/>
      <c r="AA437" s="98"/>
      <c r="AB437" s="98"/>
      <c r="AC437" s="99"/>
      <c r="AD437" s="2">
        <v>1690</v>
      </c>
      <c r="AE437" s="90">
        <f>AE434-AE435-AE436</f>
        <v>0</v>
      </c>
      <c r="AF437" s="91"/>
      <c r="AG437" s="91"/>
      <c r="AH437" s="91"/>
      <c r="AI437" s="4" t="s">
        <v>708</v>
      </c>
      <c r="AJ437" s="16">
        <f>IF(AE437&lt;0,0,AE437-S90)</f>
        <v>0</v>
      </c>
    </row>
    <row r="438" spans="1:36" ht="18" customHeight="1">
      <c r="A438" s="122" t="s">
        <v>709</v>
      </c>
      <c r="B438" s="123"/>
      <c r="C438" s="123"/>
      <c r="D438" s="123"/>
      <c r="E438" s="123"/>
      <c r="F438" s="123"/>
      <c r="G438" s="123"/>
      <c r="H438" s="123"/>
      <c r="I438" s="123"/>
      <c r="J438" s="123"/>
      <c r="K438" s="123"/>
      <c r="L438" s="123"/>
      <c r="M438" s="123"/>
      <c r="N438" s="123"/>
      <c r="O438" s="123"/>
      <c r="P438" s="123"/>
      <c r="Q438" s="123"/>
      <c r="R438" s="123"/>
      <c r="S438" s="123"/>
      <c r="T438" s="123"/>
      <c r="U438" s="123"/>
      <c r="V438" s="123"/>
      <c r="W438" s="123"/>
      <c r="X438" s="123"/>
      <c r="Y438" s="123"/>
      <c r="Z438" s="123"/>
      <c r="AA438" s="123"/>
      <c r="AB438" s="123"/>
      <c r="AC438" s="123"/>
      <c r="AD438" s="123"/>
      <c r="AE438" s="123"/>
      <c r="AF438" s="123"/>
      <c r="AG438" s="123"/>
      <c r="AH438" s="123"/>
      <c r="AI438" s="124"/>
      <c r="AJ438" s="16"/>
    </row>
    <row r="439" spans="1:36" ht="19.5" customHeight="1">
      <c r="A439" s="125" t="s">
        <v>710</v>
      </c>
      <c r="B439" s="123"/>
      <c r="C439" s="123"/>
      <c r="D439" s="123"/>
      <c r="E439" s="123"/>
      <c r="F439" s="123"/>
      <c r="G439" s="123"/>
      <c r="H439" s="123"/>
      <c r="I439" s="123"/>
      <c r="J439" s="123"/>
      <c r="K439" s="123"/>
      <c r="L439" s="123"/>
      <c r="M439" s="123"/>
      <c r="N439" s="123"/>
      <c r="O439" s="123"/>
      <c r="P439" s="123"/>
      <c r="Q439" s="123"/>
      <c r="R439" s="123"/>
      <c r="S439" s="123"/>
      <c r="T439" s="123"/>
      <c r="U439" s="123"/>
      <c r="V439" s="123"/>
      <c r="W439" s="123"/>
      <c r="X439" s="123"/>
      <c r="Y439" s="123"/>
      <c r="Z439" s="123"/>
      <c r="AA439" s="123"/>
      <c r="AB439" s="123"/>
      <c r="AC439" s="123"/>
      <c r="AD439" s="123"/>
      <c r="AE439" s="123"/>
      <c r="AF439" s="123"/>
      <c r="AG439" s="123"/>
      <c r="AH439" s="123"/>
      <c r="AI439" s="124"/>
      <c r="AJ439" s="84"/>
    </row>
    <row r="440" spans="1:36" ht="14.25" customHeight="1">
      <c r="A440" s="248" t="s">
        <v>711</v>
      </c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  <c r="AA440" s="88"/>
      <c r="AB440" s="88"/>
      <c r="AC440" s="89"/>
      <c r="AD440" s="43">
        <v>1698</v>
      </c>
      <c r="AE440" s="90">
        <f>+AE473</f>
        <v>0</v>
      </c>
      <c r="AF440" s="91"/>
      <c r="AG440" s="91"/>
      <c r="AH440" s="91"/>
      <c r="AI440" s="31" t="s">
        <v>712</v>
      </c>
      <c r="AJ440" s="84">
        <f>AE440-AE473</f>
        <v>0</v>
      </c>
    </row>
    <row r="441" spans="1:36" ht="14.25" customHeight="1">
      <c r="A441" s="175" t="s">
        <v>713</v>
      </c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98"/>
      <c r="T441" s="98"/>
      <c r="U441" s="98"/>
      <c r="V441" s="98"/>
      <c r="W441" s="98"/>
      <c r="X441" s="98"/>
      <c r="Y441" s="98"/>
      <c r="Z441" s="98"/>
      <c r="AA441" s="98"/>
      <c r="AB441" s="98"/>
      <c r="AC441" s="99"/>
      <c r="AD441" s="2">
        <v>1717</v>
      </c>
      <c r="AE441" s="90">
        <f>-AE474</f>
        <v>0</v>
      </c>
      <c r="AF441" s="91"/>
      <c r="AG441" s="91"/>
      <c r="AH441" s="91"/>
      <c r="AI441" s="4" t="s">
        <v>714</v>
      </c>
      <c r="AJ441" s="84">
        <f>AE441+AE474</f>
        <v>0</v>
      </c>
    </row>
    <row r="442" spans="1:36" ht="14.25" customHeight="1">
      <c r="A442" s="175" t="s">
        <v>715</v>
      </c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98"/>
      <c r="T442" s="98"/>
      <c r="U442" s="98"/>
      <c r="V442" s="98"/>
      <c r="W442" s="98"/>
      <c r="X442" s="98"/>
      <c r="Y442" s="98"/>
      <c r="Z442" s="98"/>
      <c r="AA442" s="98"/>
      <c r="AB442" s="98"/>
      <c r="AC442" s="99"/>
      <c r="AD442" s="2">
        <v>1692</v>
      </c>
      <c r="AE442" s="90"/>
      <c r="AF442" s="91"/>
      <c r="AG442" s="91"/>
      <c r="AH442" s="91"/>
      <c r="AI442" s="4" t="s">
        <v>716</v>
      </c>
      <c r="AJ442" s="84">
        <f>AE442-N492-U492-Y492-AC492</f>
        <v>0</v>
      </c>
    </row>
    <row r="443" spans="1:36" ht="14.25" customHeight="1">
      <c r="A443" s="175" t="s">
        <v>717</v>
      </c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98"/>
      <c r="T443" s="98"/>
      <c r="U443" s="98"/>
      <c r="V443" s="98"/>
      <c r="W443" s="98"/>
      <c r="X443" s="98"/>
      <c r="Y443" s="98"/>
      <c r="Z443" s="98"/>
      <c r="AA443" s="98"/>
      <c r="AB443" s="98"/>
      <c r="AC443" s="99"/>
      <c r="AD443" s="2">
        <v>1699</v>
      </c>
      <c r="AE443" s="90">
        <f>+AE463</f>
        <v>0</v>
      </c>
      <c r="AF443" s="91"/>
      <c r="AG443" s="91"/>
      <c r="AH443" s="91"/>
      <c r="AI443" s="4" t="s">
        <v>718</v>
      </c>
      <c r="AJ443" s="84">
        <f>AE443-F489</f>
        <v>0</v>
      </c>
    </row>
    <row r="444" spans="1:36" ht="14.25" customHeight="1">
      <c r="A444" s="178" t="s">
        <v>719</v>
      </c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98"/>
      <c r="T444" s="98"/>
      <c r="U444" s="98"/>
      <c r="V444" s="98"/>
      <c r="W444" s="98"/>
      <c r="X444" s="98"/>
      <c r="Y444" s="98"/>
      <c r="Z444" s="98"/>
      <c r="AA444" s="98"/>
      <c r="AB444" s="98"/>
      <c r="AC444" s="99"/>
      <c r="AD444" s="2">
        <v>1718</v>
      </c>
      <c r="AE444" s="90">
        <f>AE440-AE441+AE442+AE443</f>
        <v>0</v>
      </c>
      <c r="AF444" s="91"/>
      <c r="AG444" s="91"/>
      <c r="AH444" s="91"/>
      <c r="AI444" s="4" t="s">
        <v>720</v>
      </c>
      <c r="AJ444" s="84"/>
    </row>
    <row r="445" spans="1:36" ht="14.25" customHeight="1">
      <c r="A445" s="175" t="s">
        <v>721</v>
      </c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98"/>
      <c r="T445" s="98"/>
      <c r="U445" s="98"/>
      <c r="V445" s="98"/>
      <c r="W445" s="98"/>
      <c r="X445" s="98"/>
      <c r="Y445" s="98"/>
      <c r="Z445" s="98"/>
      <c r="AA445" s="98"/>
      <c r="AB445" s="98"/>
      <c r="AC445" s="99"/>
      <c r="AD445" s="2">
        <v>1693</v>
      </c>
      <c r="AE445" s="90">
        <f>+N491+Q491+U491</f>
        <v>0</v>
      </c>
      <c r="AF445" s="91"/>
      <c r="AG445" s="91"/>
      <c r="AH445" s="91"/>
      <c r="AI445" s="4" t="s">
        <v>722</v>
      </c>
      <c r="AJ445" s="84">
        <f>AE445-(N480+Q480+U480-N481-U481+N483+Q483+U483-N484-Q484-U484-N485-Q485-U485+U486+N487+Q487+U487-N488-Q488-U488-Q489-U489-N489-N490-Q490-U490)</f>
        <v>0</v>
      </c>
    </row>
    <row r="446" spans="1:36" ht="14.25" customHeight="1">
      <c r="A446" s="175" t="s">
        <v>723</v>
      </c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  <c r="Y446" s="98"/>
      <c r="Z446" s="98"/>
      <c r="AA446" s="98"/>
      <c r="AB446" s="98"/>
      <c r="AC446" s="99"/>
      <c r="AD446" s="2">
        <v>844</v>
      </c>
      <c r="AE446" s="262"/>
      <c r="AF446" s="91"/>
      <c r="AG446" s="91"/>
      <c r="AH446" s="116"/>
      <c r="AI446" s="4" t="s">
        <v>724</v>
      </c>
      <c r="AJ446" s="84" t="s">
        <v>725</v>
      </c>
    </row>
    <row r="447" spans="1:36" ht="14.25" customHeight="1">
      <c r="A447" s="175" t="s">
        <v>726</v>
      </c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98"/>
      <c r="T447" s="98"/>
      <c r="U447" s="98"/>
      <c r="V447" s="98"/>
      <c r="W447" s="98"/>
      <c r="X447" s="98"/>
      <c r="Y447" s="98"/>
      <c r="Z447" s="98"/>
      <c r="AA447" s="98"/>
      <c r="AB447" s="98"/>
      <c r="AC447" s="99"/>
      <c r="AD447" s="2">
        <v>982</v>
      </c>
      <c r="AE447" s="90"/>
      <c r="AF447" s="91"/>
      <c r="AG447" s="91"/>
      <c r="AH447" s="91"/>
      <c r="AI447" s="4" t="s">
        <v>727</v>
      </c>
      <c r="AJ447" s="84"/>
    </row>
    <row r="448" spans="1:36" ht="14.25" customHeight="1">
      <c r="A448" s="175" t="s">
        <v>728</v>
      </c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98"/>
      <c r="T448" s="98"/>
      <c r="U448" s="98"/>
      <c r="V448" s="98"/>
      <c r="W448" s="98"/>
      <c r="X448" s="98"/>
      <c r="Y448" s="98"/>
      <c r="Z448" s="98"/>
      <c r="AA448" s="98"/>
      <c r="AB448" s="98"/>
      <c r="AC448" s="99"/>
      <c r="AD448" s="2">
        <v>1198</v>
      </c>
      <c r="AE448" s="90"/>
      <c r="AF448" s="91"/>
      <c r="AG448" s="91"/>
      <c r="AH448" s="91"/>
      <c r="AI448" s="4" t="s">
        <v>729</v>
      </c>
      <c r="AJ448" s="84"/>
    </row>
    <row r="449" spans="1:38" ht="12.75" customHeight="1">
      <c r="A449" s="242" t="s">
        <v>730</v>
      </c>
      <c r="B449" s="119"/>
      <c r="C449" s="119"/>
      <c r="D449" s="119"/>
      <c r="E449" s="119"/>
      <c r="F449" s="119"/>
      <c r="G449" s="119"/>
      <c r="H449" s="119"/>
      <c r="I449" s="119"/>
      <c r="J449" s="119"/>
      <c r="K449" s="119"/>
      <c r="L449" s="119"/>
      <c r="M449" s="119"/>
      <c r="N449" s="119"/>
      <c r="O449" s="119"/>
      <c r="P449" s="119"/>
      <c r="Q449" s="119"/>
      <c r="R449" s="119"/>
      <c r="S449" s="119"/>
      <c r="T449" s="119"/>
      <c r="U449" s="119"/>
      <c r="V449" s="119"/>
      <c r="W449" s="119"/>
      <c r="X449" s="119"/>
      <c r="Y449" s="119"/>
      <c r="Z449" s="119"/>
      <c r="AA449" s="119"/>
      <c r="AB449" s="119"/>
      <c r="AC449" s="120"/>
      <c r="AD449" s="9">
        <v>1199</v>
      </c>
      <c r="AE449" s="90">
        <f>AE444-AE445-AE446-AE447-AE448</f>
        <v>0</v>
      </c>
      <c r="AF449" s="91"/>
      <c r="AG449" s="91"/>
      <c r="AH449" s="91"/>
      <c r="AI449" s="15" t="s">
        <v>731</v>
      </c>
      <c r="AJ449" s="84">
        <f>IF(AE449&lt;0,0,AE449-F491)</f>
        <v>0</v>
      </c>
    </row>
    <row r="450" spans="1:38" ht="15.75" customHeight="1">
      <c r="A450" s="122" t="s">
        <v>732</v>
      </c>
      <c r="B450" s="123"/>
      <c r="C450" s="123"/>
      <c r="D450" s="123"/>
      <c r="E450" s="123"/>
      <c r="F450" s="123"/>
      <c r="G450" s="123"/>
      <c r="H450" s="123"/>
      <c r="I450" s="123"/>
      <c r="J450" s="123"/>
      <c r="K450" s="123"/>
      <c r="L450" s="123"/>
      <c r="M450" s="123"/>
      <c r="N450" s="123"/>
      <c r="O450" s="123"/>
      <c r="P450" s="123"/>
      <c r="Q450" s="123"/>
      <c r="R450" s="123"/>
      <c r="S450" s="123"/>
      <c r="T450" s="123"/>
      <c r="U450" s="123"/>
      <c r="V450" s="123"/>
      <c r="W450" s="123"/>
      <c r="X450" s="123"/>
      <c r="Y450" s="123"/>
      <c r="Z450" s="123"/>
      <c r="AA450" s="123"/>
      <c r="AB450" s="123"/>
      <c r="AC450" s="123"/>
      <c r="AD450" s="123"/>
      <c r="AE450" s="123"/>
      <c r="AF450" s="123"/>
      <c r="AG450" s="123"/>
      <c r="AH450" s="123"/>
      <c r="AI450" s="124"/>
      <c r="AJ450" s="84"/>
    </row>
    <row r="451" spans="1:38" ht="15.75" customHeight="1">
      <c r="A451" s="125" t="s">
        <v>733</v>
      </c>
      <c r="B451" s="123"/>
      <c r="C451" s="123"/>
      <c r="D451" s="123"/>
      <c r="E451" s="123"/>
      <c r="F451" s="123"/>
      <c r="G451" s="123"/>
      <c r="H451" s="123"/>
      <c r="I451" s="123"/>
      <c r="J451" s="123"/>
      <c r="K451" s="123"/>
      <c r="L451" s="123"/>
      <c r="M451" s="123"/>
      <c r="N451" s="123"/>
      <c r="O451" s="123"/>
      <c r="P451" s="123"/>
      <c r="Q451" s="123"/>
      <c r="R451" s="123"/>
      <c r="S451" s="123"/>
      <c r="T451" s="123"/>
      <c r="U451" s="123"/>
      <c r="V451" s="123"/>
      <c r="W451" s="123"/>
      <c r="X451" s="123"/>
      <c r="Y451" s="123"/>
      <c r="Z451" s="123"/>
      <c r="AA451" s="123"/>
      <c r="AB451" s="123"/>
      <c r="AC451" s="123"/>
      <c r="AD451" s="123"/>
      <c r="AE451" s="123"/>
      <c r="AF451" s="123"/>
      <c r="AG451" s="123"/>
      <c r="AH451" s="123"/>
      <c r="AI451" s="124"/>
      <c r="AJ451" s="84"/>
    </row>
    <row r="452" spans="1:38" ht="15" customHeight="1">
      <c r="A452" s="248" t="s">
        <v>734</v>
      </c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  <c r="AA452" s="88"/>
      <c r="AB452" s="88"/>
      <c r="AC452" s="89"/>
      <c r="AD452" s="43">
        <v>1145</v>
      </c>
      <c r="AE452" s="90"/>
      <c r="AF452" s="91"/>
      <c r="AG452" s="91"/>
      <c r="AH452" s="91"/>
      <c r="AI452" s="45" t="s">
        <v>735</v>
      </c>
      <c r="AJ452" s="84"/>
    </row>
    <row r="453" spans="1:38" ht="15" customHeight="1">
      <c r="A453" s="175" t="s">
        <v>736</v>
      </c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98"/>
      <c r="T453" s="98"/>
      <c r="U453" s="98"/>
      <c r="V453" s="98"/>
      <c r="W453" s="98"/>
      <c r="X453" s="98"/>
      <c r="Y453" s="98"/>
      <c r="Z453" s="98"/>
      <c r="AA453" s="98"/>
      <c r="AB453" s="98"/>
      <c r="AC453" s="99"/>
      <c r="AD453" s="2">
        <v>1146</v>
      </c>
      <c r="AE453" s="90"/>
      <c r="AF453" s="91"/>
      <c r="AG453" s="91"/>
      <c r="AH453" s="91"/>
      <c r="AI453" s="46" t="s">
        <v>737</v>
      </c>
      <c r="AJ453" s="84"/>
    </row>
    <row r="454" spans="1:38" ht="15" customHeight="1">
      <c r="A454" s="175" t="s">
        <v>738</v>
      </c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98"/>
      <c r="T454" s="98"/>
      <c r="U454" s="98"/>
      <c r="V454" s="98"/>
      <c r="W454" s="98"/>
      <c r="X454" s="98"/>
      <c r="Y454" s="98"/>
      <c r="Z454" s="98"/>
      <c r="AA454" s="98"/>
      <c r="AB454" s="98"/>
      <c r="AC454" s="99"/>
      <c r="AD454" s="2">
        <v>1177</v>
      </c>
      <c r="AE454" s="90">
        <f>ROUND(AE452*0.042,0)</f>
        <v>0</v>
      </c>
      <c r="AF454" s="91"/>
      <c r="AG454" s="91"/>
      <c r="AH454" s="91"/>
      <c r="AI454" s="46" t="s">
        <v>739</v>
      </c>
      <c r="AJ454" s="85">
        <v>4.2000000000000003E-2</v>
      </c>
      <c r="AK454" s="10" t="s">
        <v>740</v>
      </c>
      <c r="AL454" s="47" t="s">
        <v>741</v>
      </c>
    </row>
    <row r="455" spans="1:38" ht="15" customHeight="1">
      <c r="A455" s="175" t="s">
        <v>742</v>
      </c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  <c r="Y455" s="98"/>
      <c r="Z455" s="98"/>
      <c r="AA455" s="98"/>
      <c r="AB455" s="98"/>
      <c r="AC455" s="99"/>
      <c r="AD455" s="2">
        <v>893</v>
      </c>
      <c r="AE455" s="90"/>
      <c r="AF455" s="91"/>
      <c r="AG455" s="91"/>
      <c r="AH455" s="91"/>
      <c r="AI455" s="46" t="s">
        <v>743</v>
      </c>
      <c r="AJ455" s="84"/>
    </row>
    <row r="456" spans="1:38" ht="15" customHeight="1">
      <c r="A456" s="175" t="s">
        <v>744</v>
      </c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  <c r="Y456" s="98"/>
      <c r="Z456" s="98"/>
      <c r="AA456" s="98"/>
      <c r="AB456" s="98"/>
      <c r="AC456" s="99"/>
      <c r="AD456" s="2">
        <v>894</v>
      </c>
      <c r="AE456" s="90"/>
      <c r="AF456" s="91"/>
      <c r="AG456" s="91"/>
      <c r="AH456" s="91"/>
      <c r="AI456" s="46" t="s">
        <v>745</v>
      </c>
      <c r="AJ456" s="84"/>
    </row>
    <row r="457" spans="1:38" ht="15" customHeight="1">
      <c r="A457" s="175" t="s">
        <v>746</v>
      </c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  <c r="Y457" s="98"/>
      <c r="Z457" s="98"/>
      <c r="AA457" s="98"/>
      <c r="AB457" s="98"/>
      <c r="AC457" s="99"/>
      <c r="AD457" s="2">
        <v>1694</v>
      </c>
      <c r="AE457" s="90">
        <f>IF(AE437&lt;0,0,AE437)</f>
        <v>0</v>
      </c>
      <c r="AF457" s="91"/>
      <c r="AG457" s="91"/>
      <c r="AH457" s="91"/>
      <c r="AI457" s="46" t="s">
        <v>747</v>
      </c>
      <c r="AJ457" s="84">
        <f>IF(AE437&lt;0,0,AE437-AE457)</f>
        <v>0</v>
      </c>
    </row>
    <row r="458" spans="1:38" ht="15" customHeight="1">
      <c r="A458" s="175" t="s">
        <v>748</v>
      </c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  <c r="Z458" s="98"/>
      <c r="AA458" s="98"/>
      <c r="AB458" s="98"/>
      <c r="AC458" s="99"/>
      <c r="AD458" s="2">
        <v>1695</v>
      </c>
      <c r="AE458" s="90">
        <f>IF(AE437&lt;0,-AE437,0)</f>
        <v>0</v>
      </c>
      <c r="AF458" s="91"/>
      <c r="AG458" s="91"/>
      <c r="AH458" s="91"/>
      <c r="AI458" s="46" t="s">
        <v>749</v>
      </c>
      <c r="AJ458" s="84">
        <f>IF(AE437&lt;0,AE437+AE458,0)</f>
        <v>0</v>
      </c>
    </row>
    <row r="459" spans="1:38" ht="15" customHeight="1">
      <c r="A459" s="175" t="s">
        <v>750</v>
      </c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  <c r="Y459" s="98"/>
      <c r="Z459" s="98"/>
      <c r="AA459" s="98"/>
      <c r="AB459" s="98"/>
      <c r="AC459" s="99"/>
      <c r="AD459" s="2">
        <v>1696</v>
      </c>
      <c r="AE459" s="90">
        <f>AE433</f>
        <v>0</v>
      </c>
      <c r="AF459" s="91"/>
      <c r="AG459" s="91"/>
      <c r="AH459" s="91"/>
      <c r="AI459" s="46" t="s">
        <v>751</v>
      </c>
      <c r="AJ459" s="84">
        <f>AE459-AE433</f>
        <v>0</v>
      </c>
    </row>
    <row r="460" spans="1:38" ht="15" customHeight="1">
      <c r="A460" s="175" t="s">
        <v>752</v>
      </c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  <c r="Y460" s="98"/>
      <c r="Z460" s="98"/>
      <c r="AA460" s="98"/>
      <c r="AB460" s="98"/>
      <c r="AC460" s="99"/>
      <c r="AD460" s="2">
        <v>1178</v>
      </c>
      <c r="AE460" s="90"/>
      <c r="AF460" s="91"/>
      <c r="AG460" s="91"/>
      <c r="AH460" s="91"/>
      <c r="AI460" s="46" t="s">
        <v>753</v>
      </c>
      <c r="AJ460" s="84"/>
    </row>
    <row r="461" spans="1:38" ht="15" customHeight="1">
      <c r="A461" s="175" t="s">
        <v>754</v>
      </c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  <c r="Z461" s="98"/>
      <c r="AA461" s="98"/>
      <c r="AB461" s="98"/>
      <c r="AC461" s="99"/>
      <c r="AD461" s="2">
        <v>1179</v>
      </c>
      <c r="AE461" s="90"/>
      <c r="AF461" s="91"/>
      <c r="AG461" s="91"/>
      <c r="AH461" s="91"/>
      <c r="AI461" s="46" t="s">
        <v>755</v>
      </c>
      <c r="AJ461" s="84"/>
    </row>
    <row r="462" spans="1:38" ht="15" customHeight="1">
      <c r="A462" s="175" t="s">
        <v>756</v>
      </c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  <c r="Z462" s="98"/>
      <c r="AA462" s="98"/>
      <c r="AB462" s="98"/>
      <c r="AC462" s="99"/>
      <c r="AD462" s="2">
        <v>1180</v>
      </c>
      <c r="AE462" s="90">
        <f>+F487</f>
        <v>0</v>
      </c>
      <c r="AF462" s="91"/>
      <c r="AG462" s="91"/>
      <c r="AH462" s="91"/>
      <c r="AI462" s="46" t="s">
        <v>757</v>
      </c>
      <c r="AJ462" s="84"/>
    </row>
    <row r="463" spans="1:38" ht="15" customHeight="1">
      <c r="A463" s="175" t="s">
        <v>758</v>
      </c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98"/>
      <c r="T463" s="98"/>
      <c r="U463" s="98"/>
      <c r="V463" s="98"/>
      <c r="W463" s="98"/>
      <c r="X463" s="98"/>
      <c r="Y463" s="98"/>
      <c r="Z463" s="98"/>
      <c r="AA463" s="98"/>
      <c r="AB463" s="98"/>
      <c r="AC463" s="99"/>
      <c r="AD463" s="2">
        <v>1182</v>
      </c>
      <c r="AE463" s="90">
        <f>+F489</f>
        <v>0</v>
      </c>
      <c r="AF463" s="91"/>
      <c r="AG463" s="91"/>
      <c r="AH463" s="91"/>
      <c r="AI463" s="46" t="s">
        <v>759</v>
      </c>
      <c r="AJ463" s="84">
        <f>AE463-AE443</f>
        <v>0</v>
      </c>
    </row>
    <row r="464" spans="1:38" ht="15" customHeight="1">
      <c r="A464" s="175" t="s">
        <v>760</v>
      </c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98"/>
      <c r="T464" s="98"/>
      <c r="U464" s="98"/>
      <c r="V464" s="98"/>
      <c r="W464" s="98"/>
      <c r="X464" s="98"/>
      <c r="Y464" s="98"/>
      <c r="Z464" s="98"/>
      <c r="AA464" s="98"/>
      <c r="AB464" s="98"/>
      <c r="AC464" s="99"/>
      <c r="AD464" s="2">
        <v>1697</v>
      </c>
      <c r="AE464" s="90">
        <f>+AE406</f>
        <v>0</v>
      </c>
      <c r="AF464" s="91"/>
      <c r="AG464" s="91"/>
      <c r="AH464" s="91"/>
      <c r="AI464" s="46" t="s">
        <v>761</v>
      </c>
      <c r="AJ464" s="84">
        <f>AE464-AE406</f>
        <v>0</v>
      </c>
    </row>
    <row r="465" spans="1:36" ht="15" customHeight="1">
      <c r="A465" s="175" t="s">
        <v>762</v>
      </c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98"/>
      <c r="T465" s="98"/>
      <c r="U465" s="98"/>
      <c r="V465" s="98"/>
      <c r="W465" s="98"/>
      <c r="X465" s="98"/>
      <c r="Y465" s="98"/>
      <c r="Z465" s="98"/>
      <c r="AA465" s="98"/>
      <c r="AB465" s="98"/>
      <c r="AC465" s="99"/>
      <c r="AD465" s="2">
        <v>1186</v>
      </c>
      <c r="AE465" s="90">
        <f t="shared" ref="AE465:AE466" si="9">+F483</f>
        <v>0</v>
      </c>
      <c r="AF465" s="91"/>
      <c r="AG465" s="91"/>
      <c r="AH465" s="91"/>
      <c r="AI465" s="46" t="s">
        <v>763</v>
      </c>
      <c r="AJ465" s="84">
        <f t="shared" ref="AJ465:AJ466" si="10">AE465-F483</f>
        <v>0</v>
      </c>
    </row>
    <row r="466" spans="1:36" ht="15" customHeight="1">
      <c r="A466" s="175" t="s">
        <v>764</v>
      </c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  <c r="Z466" s="98"/>
      <c r="AA466" s="98"/>
      <c r="AB466" s="98"/>
      <c r="AC466" s="99"/>
      <c r="AD466" s="2">
        <v>1187</v>
      </c>
      <c r="AE466" s="90">
        <f t="shared" si="9"/>
        <v>0</v>
      </c>
      <c r="AF466" s="91"/>
      <c r="AG466" s="91"/>
      <c r="AH466" s="91"/>
      <c r="AI466" s="46" t="s">
        <v>765</v>
      </c>
      <c r="AJ466" s="84">
        <f t="shared" si="10"/>
        <v>0</v>
      </c>
    </row>
    <row r="467" spans="1:36" ht="15" customHeight="1">
      <c r="A467" s="175" t="s">
        <v>766</v>
      </c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98"/>
      <c r="T467" s="98"/>
      <c r="U467" s="98"/>
      <c r="V467" s="98"/>
      <c r="W467" s="98"/>
      <c r="X467" s="98"/>
      <c r="Y467" s="98"/>
      <c r="Z467" s="98"/>
      <c r="AA467" s="98"/>
      <c r="AB467" s="98"/>
      <c r="AC467" s="99"/>
      <c r="AD467" s="2">
        <v>1700</v>
      </c>
      <c r="AE467" s="90">
        <f>+AE412</f>
        <v>0</v>
      </c>
      <c r="AF467" s="91"/>
      <c r="AG467" s="91"/>
      <c r="AH467" s="91"/>
      <c r="AI467" s="46" t="s">
        <v>767</v>
      </c>
      <c r="AJ467" s="84">
        <f>AE467-AE412</f>
        <v>0</v>
      </c>
    </row>
    <row r="468" spans="1:36" ht="15" customHeight="1">
      <c r="A468" s="175" t="s">
        <v>768</v>
      </c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98"/>
      <c r="T468" s="98"/>
      <c r="U468" s="98"/>
      <c r="V468" s="98"/>
      <c r="W468" s="98"/>
      <c r="X468" s="98"/>
      <c r="Y468" s="98"/>
      <c r="Z468" s="98"/>
      <c r="AA468" s="98"/>
      <c r="AB468" s="98"/>
      <c r="AC468" s="99"/>
      <c r="AD468" s="2">
        <v>1188</v>
      </c>
      <c r="AE468" s="90"/>
      <c r="AF468" s="91"/>
      <c r="AG468" s="91"/>
      <c r="AH468" s="91"/>
      <c r="AI468" s="46" t="s">
        <v>769</v>
      </c>
      <c r="AJ468" s="84"/>
    </row>
    <row r="469" spans="1:36" ht="15" customHeight="1">
      <c r="A469" s="175" t="s">
        <v>770</v>
      </c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98"/>
      <c r="T469" s="98"/>
      <c r="U469" s="98"/>
      <c r="V469" s="98"/>
      <c r="W469" s="98"/>
      <c r="X469" s="98"/>
      <c r="Y469" s="98"/>
      <c r="Z469" s="98"/>
      <c r="AA469" s="98"/>
      <c r="AB469" s="98"/>
      <c r="AC469" s="99"/>
      <c r="AD469" s="2">
        <v>1701</v>
      </c>
      <c r="AE469" s="90">
        <f t="shared" ref="AE469:AE470" si="11">+AE435</f>
        <v>0</v>
      </c>
      <c r="AF469" s="91"/>
      <c r="AG469" s="91"/>
      <c r="AH469" s="91"/>
      <c r="AI469" s="46" t="s">
        <v>771</v>
      </c>
      <c r="AJ469" s="84">
        <f t="shared" ref="AJ469:AJ470" si="12">AE469-AE435</f>
        <v>0</v>
      </c>
    </row>
    <row r="470" spans="1:36" ht="15" customHeight="1">
      <c r="A470" s="175" t="s">
        <v>772</v>
      </c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  <c r="Y470" s="98"/>
      <c r="Z470" s="98"/>
      <c r="AA470" s="98"/>
      <c r="AB470" s="98"/>
      <c r="AC470" s="99"/>
      <c r="AD470" s="2">
        <v>1702</v>
      </c>
      <c r="AE470" s="90">
        <f t="shared" si="11"/>
        <v>0</v>
      </c>
      <c r="AF470" s="91"/>
      <c r="AG470" s="91"/>
      <c r="AH470" s="91"/>
      <c r="AI470" s="46" t="s">
        <v>773</v>
      </c>
      <c r="AJ470" s="84">
        <f t="shared" si="12"/>
        <v>0</v>
      </c>
    </row>
    <row r="471" spans="1:36" ht="15" customHeight="1">
      <c r="A471" s="175" t="s">
        <v>774</v>
      </c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  <c r="Y471" s="98"/>
      <c r="Z471" s="98"/>
      <c r="AA471" s="98"/>
      <c r="AB471" s="98"/>
      <c r="AC471" s="99"/>
      <c r="AD471" s="2">
        <v>1189</v>
      </c>
      <c r="AE471" s="90"/>
      <c r="AF471" s="91"/>
      <c r="AG471" s="91"/>
      <c r="AH471" s="91"/>
      <c r="AI471" s="46" t="s">
        <v>775</v>
      </c>
      <c r="AJ471" s="84"/>
    </row>
    <row r="472" spans="1:36" ht="15" customHeight="1">
      <c r="A472" s="175" t="s">
        <v>776</v>
      </c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98"/>
      <c r="T472" s="98"/>
      <c r="U472" s="98"/>
      <c r="V472" s="98"/>
      <c r="W472" s="98"/>
      <c r="X472" s="98"/>
      <c r="Y472" s="98"/>
      <c r="Z472" s="98"/>
      <c r="AA472" s="98"/>
      <c r="AB472" s="98"/>
      <c r="AC472" s="99"/>
      <c r="AD472" s="2">
        <v>1190</v>
      </c>
      <c r="AE472" s="90"/>
      <c r="AF472" s="91"/>
      <c r="AG472" s="91"/>
      <c r="AH472" s="91"/>
      <c r="AI472" s="46" t="s">
        <v>777</v>
      </c>
      <c r="AJ472" s="84"/>
    </row>
    <row r="473" spans="1:36" ht="15" customHeight="1">
      <c r="A473" s="175" t="s">
        <v>778</v>
      </c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98"/>
      <c r="T473" s="98"/>
      <c r="U473" s="98"/>
      <c r="V473" s="98"/>
      <c r="W473" s="98"/>
      <c r="X473" s="98"/>
      <c r="Y473" s="98"/>
      <c r="Z473" s="98"/>
      <c r="AA473" s="98"/>
      <c r="AB473" s="98"/>
      <c r="AC473" s="99"/>
      <c r="AD473" s="2">
        <v>645</v>
      </c>
      <c r="AE473" s="90">
        <f>IF(SUM(AE452-AE453+AE454+AE455-AE456+AE457-AE458+AE459+AE460-AE461+AE462-AE463-AE464+AE465-AE466-AE467-AE468+AE469+AE470+AE471-AE472)&gt;0,SUM(AE452-AE453+AE454+AE455-AE456+AE457-AE458+AE459+AE460-AE461+AE462-AE463-AE464+AE465-AE466-AE467-AE468+AE469+AE470+AE471-AE472),0)</f>
        <v>0</v>
      </c>
      <c r="AF473" s="91"/>
      <c r="AG473" s="91"/>
      <c r="AH473" s="91"/>
      <c r="AI473" s="46" t="s">
        <v>779</v>
      </c>
      <c r="AJ473" s="84"/>
    </row>
    <row r="474" spans="1:36" ht="15" customHeight="1">
      <c r="A474" s="239" t="s">
        <v>780</v>
      </c>
      <c r="B474" s="119"/>
      <c r="C474" s="119"/>
      <c r="D474" s="119"/>
      <c r="E474" s="119"/>
      <c r="F474" s="119"/>
      <c r="G474" s="119"/>
      <c r="H474" s="119"/>
      <c r="I474" s="119"/>
      <c r="J474" s="119"/>
      <c r="K474" s="119"/>
      <c r="L474" s="119"/>
      <c r="M474" s="119"/>
      <c r="N474" s="119"/>
      <c r="O474" s="119"/>
      <c r="P474" s="119"/>
      <c r="Q474" s="119"/>
      <c r="R474" s="119"/>
      <c r="S474" s="119"/>
      <c r="T474" s="119"/>
      <c r="U474" s="119"/>
      <c r="V474" s="119"/>
      <c r="W474" s="119"/>
      <c r="X474" s="119"/>
      <c r="Y474" s="119"/>
      <c r="Z474" s="119"/>
      <c r="AA474" s="119"/>
      <c r="AB474" s="119"/>
      <c r="AC474" s="120"/>
      <c r="AD474" s="9">
        <v>646</v>
      </c>
      <c r="AE474" s="90">
        <f>IF(SUM(AE452-AE453+AE454+AE455-AE456+AE457-AE458+AE459+AE460-AE461+AE462-AE463-AE464+AE465-AE466-AE467-AE468+AE469+AE470+AE471-AE472)&lt;0,SUM(AE452-AE453+AE454+AE455-AE456+AE457-AE458+AE459+AE460-AE461+AE462-AE463-AE464+AE465-AE466-AE467-AE468+AE469+AE470+AE471-AE472),0)</f>
        <v>0</v>
      </c>
      <c r="AF474" s="91"/>
      <c r="AG474" s="91"/>
      <c r="AH474" s="91"/>
      <c r="AI474" s="48" t="s">
        <v>781</v>
      </c>
      <c r="AJ474" s="16"/>
    </row>
    <row r="475" spans="1:36" ht="12.75" customHeight="1">
      <c r="A475" s="122" t="s">
        <v>782</v>
      </c>
      <c r="B475" s="123"/>
      <c r="C475" s="123"/>
      <c r="D475" s="123"/>
      <c r="E475" s="123"/>
      <c r="F475" s="123"/>
      <c r="G475" s="123"/>
      <c r="H475" s="123"/>
      <c r="I475" s="123"/>
      <c r="J475" s="123"/>
      <c r="K475" s="123"/>
      <c r="L475" s="123"/>
      <c r="M475" s="123"/>
      <c r="N475" s="123"/>
      <c r="O475" s="123"/>
      <c r="P475" s="123"/>
      <c r="Q475" s="123"/>
      <c r="R475" s="123"/>
      <c r="S475" s="123"/>
      <c r="T475" s="123"/>
      <c r="U475" s="123"/>
      <c r="V475" s="123"/>
      <c r="W475" s="123"/>
      <c r="X475" s="123"/>
      <c r="Y475" s="123"/>
      <c r="Z475" s="123"/>
      <c r="AA475" s="123"/>
      <c r="AB475" s="123"/>
      <c r="AC475" s="123"/>
      <c r="AD475" s="123"/>
      <c r="AE475" s="123"/>
      <c r="AF475" s="123"/>
      <c r="AG475" s="123"/>
      <c r="AH475" s="123"/>
      <c r="AI475" s="124"/>
      <c r="AJ475" s="16"/>
    </row>
    <row r="476" spans="1:36" ht="12.75" customHeight="1">
      <c r="A476" s="290" t="s">
        <v>783</v>
      </c>
      <c r="B476" s="123"/>
      <c r="C476" s="123"/>
      <c r="D476" s="123"/>
      <c r="E476" s="123"/>
      <c r="F476" s="123"/>
      <c r="G476" s="123"/>
      <c r="H476" s="123"/>
      <c r="I476" s="123"/>
      <c r="J476" s="123"/>
      <c r="K476" s="123"/>
      <c r="L476" s="123"/>
      <c r="M476" s="123"/>
      <c r="N476" s="123"/>
      <c r="O476" s="123"/>
      <c r="P476" s="123"/>
      <c r="Q476" s="123"/>
      <c r="R476" s="123"/>
      <c r="S476" s="123"/>
      <c r="T476" s="123"/>
      <c r="U476" s="123"/>
      <c r="V476" s="123"/>
      <c r="W476" s="123"/>
      <c r="X476" s="123"/>
      <c r="Y476" s="123"/>
      <c r="Z476" s="123"/>
      <c r="AA476" s="123"/>
      <c r="AB476" s="123"/>
      <c r="AC476" s="123"/>
      <c r="AD476" s="123"/>
      <c r="AE476" s="123"/>
      <c r="AF476" s="123"/>
      <c r="AG476" s="123"/>
      <c r="AH476" s="123"/>
      <c r="AI476" s="124"/>
      <c r="AJ476" s="16"/>
    </row>
    <row r="477" spans="1:36" ht="12.75" customHeight="1">
      <c r="A477" s="100"/>
      <c r="B477" s="101"/>
      <c r="C477" s="101"/>
      <c r="D477" s="102"/>
      <c r="E477" s="283" t="s">
        <v>784</v>
      </c>
      <c r="F477" s="101"/>
      <c r="G477" s="101"/>
      <c r="H477" s="102"/>
      <c r="I477" s="283" t="s">
        <v>785</v>
      </c>
      <c r="J477" s="101"/>
      <c r="K477" s="101"/>
      <c r="L477" s="102"/>
      <c r="M477" s="285" t="s">
        <v>786</v>
      </c>
      <c r="N477" s="88"/>
      <c r="O477" s="88"/>
      <c r="P477" s="88"/>
      <c r="Q477" s="88"/>
      <c r="R477" s="88"/>
      <c r="S477" s="88"/>
      <c r="T477" s="88"/>
      <c r="U477" s="88"/>
      <c r="V477" s="88"/>
      <c r="W477" s="88"/>
      <c r="X477" s="88"/>
      <c r="Y477" s="88"/>
      <c r="Z477" s="88"/>
      <c r="AA477" s="88"/>
      <c r="AB477" s="88"/>
      <c r="AC477" s="88"/>
      <c r="AD477" s="88"/>
      <c r="AE477" s="89"/>
      <c r="AF477" s="284" t="s">
        <v>787</v>
      </c>
      <c r="AG477" s="101"/>
      <c r="AH477" s="102"/>
      <c r="AI477" s="267"/>
      <c r="AJ477" s="16"/>
    </row>
    <row r="478" spans="1:36" ht="12.75" customHeight="1">
      <c r="A478" s="103"/>
      <c r="B478" s="104"/>
      <c r="C478" s="104"/>
      <c r="D478" s="105"/>
      <c r="E478" s="151"/>
      <c r="F478" s="104"/>
      <c r="G478" s="104"/>
      <c r="H478" s="105"/>
      <c r="I478" s="151"/>
      <c r="J478" s="104"/>
      <c r="K478" s="104"/>
      <c r="L478" s="105"/>
      <c r="M478" s="286" t="s">
        <v>788</v>
      </c>
      <c r="N478" s="98"/>
      <c r="O478" s="98"/>
      <c r="P478" s="98"/>
      <c r="Q478" s="98"/>
      <c r="R478" s="98"/>
      <c r="S478" s="98"/>
      <c r="T478" s="98"/>
      <c r="U478" s="98"/>
      <c r="V478" s="98"/>
      <c r="W478" s="99"/>
      <c r="X478" s="287" t="s">
        <v>789</v>
      </c>
      <c r="Y478" s="111"/>
      <c r="Z478" s="111"/>
      <c r="AA478" s="112"/>
      <c r="AB478" s="287" t="s">
        <v>790</v>
      </c>
      <c r="AC478" s="111"/>
      <c r="AD478" s="111"/>
      <c r="AE478" s="112"/>
      <c r="AF478" s="151"/>
      <c r="AG478" s="104"/>
      <c r="AH478" s="105"/>
      <c r="AI478" s="168"/>
      <c r="AJ478" s="16"/>
    </row>
    <row r="479" spans="1:36" ht="38.25" customHeight="1">
      <c r="A479" s="106"/>
      <c r="B479" s="107"/>
      <c r="C479" s="107"/>
      <c r="D479" s="108"/>
      <c r="E479" s="113"/>
      <c r="F479" s="107"/>
      <c r="G479" s="107"/>
      <c r="H479" s="108"/>
      <c r="I479" s="113"/>
      <c r="J479" s="107"/>
      <c r="K479" s="107"/>
      <c r="L479" s="108"/>
      <c r="M479" s="288" t="s">
        <v>791</v>
      </c>
      <c r="N479" s="98"/>
      <c r="O479" s="99"/>
      <c r="P479" s="289" t="s">
        <v>792</v>
      </c>
      <c r="Q479" s="98"/>
      <c r="R479" s="98"/>
      <c r="S479" s="99"/>
      <c r="T479" s="289" t="s">
        <v>793</v>
      </c>
      <c r="U479" s="98"/>
      <c r="V479" s="98"/>
      <c r="W479" s="99"/>
      <c r="X479" s="113"/>
      <c r="Y479" s="107"/>
      <c r="Z479" s="107"/>
      <c r="AA479" s="108"/>
      <c r="AB479" s="113"/>
      <c r="AC479" s="107"/>
      <c r="AD479" s="107"/>
      <c r="AE479" s="108"/>
      <c r="AF479" s="113"/>
      <c r="AG479" s="107"/>
      <c r="AH479" s="108"/>
      <c r="AI479" s="169"/>
      <c r="AJ479" s="16"/>
    </row>
    <row r="480" spans="1:36" ht="25.5" customHeight="1">
      <c r="A480" s="128" t="s">
        <v>794</v>
      </c>
      <c r="B480" s="98"/>
      <c r="C480" s="98"/>
      <c r="D480" s="99"/>
      <c r="E480" s="12">
        <v>1200</v>
      </c>
      <c r="F480" s="90"/>
      <c r="G480" s="91"/>
      <c r="H480" s="91"/>
      <c r="I480" s="12">
        <v>1211</v>
      </c>
      <c r="J480" s="90"/>
      <c r="K480" s="91"/>
      <c r="L480" s="91"/>
      <c r="M480" s="12">
        <v>1221</v>
      </c>
      <c r="N480" s="90"/>
      <c r="O480" s="91"/>
      <c r="P480" s="12">
        <v>1730</v>
      </c>
      <c r="Q480" s="90"/>
      <c r="R480" s="91"/>
      <c r="S480" s="91"/>
      <c r="T480" s="12">
        <v>1731</v>
      </c>
      <c r="U480" s="90"/>
      <c r="V480" s="91"/>
      <c r="W480" s="91"/>
      <c r="X480" s="12">
        <v>1234</v>
      </c>
      <c r="Y480" s="90"/>
      <c r="Z480" s="91"/>
      <c r="AA480" s="91"/>
      <c r="AB480" s="12">
        <v>1246</v>
      </c>
      <c r="AC480" s="90"/>
      <c r="AD480" s="91"/>
      <c r="AE480" s="91"/>
      <c r="AF480" s="12">
        <v>1260</v>
      </c>
      <c r="AG480" s="90"/>
      <c r="AH480" s="91"/>
      <c r="AI480" s="49" t="s">
        <v>795</v>
      </c>
      <c r="AJ480" s="16"/>
    </row>
    <row r="481" spans="1:36" ht="23.25" customHeight="1">
      <c r="A481" s="128" t="s">
        <v>796</v>
      </c>
      <c r="B481" s="98"/>
      <c r="C481" s="98"/>
      <c r="D481" s="99"/>
      <c r="E481" s="340"/>
      <c r="F481" s="91"/>
      <c r="G481" s="91"/>
      <c r="H481" s="135"/>
      <c r="I481" s="97"/>
      <c r="J481" s="98"/>
      <c r="K481" s="98"/>
      <c r="L481" s="99"/>
      <c r="M481" s="12">
        <v>1222</v>
      </c>
      <c r="N481" s="90"/>
      <c r="O481" s="91"/>
      <c r="P481" s="97"/>
      <c r="Q481" s="98"/>
      <c r="R481" s="98"/>
      <c r="S481" s="99"/>
      <c r="T481" s="12">
        <v>1843</v>
      </c>
      <c r="U481" s="136"/>
      <c r="V481" s="98"/>
      <c r="W481" s="98"/>
      <c r="X481" s="12">
        <v>1235</v>
      </c>
      <c r="Y481" s="136"/>
      <c r="Z481" s="98"/>
      <c r="AA481" s="98"/>
      <c r="AB481" s="12">
        <v>1247</v>
      </c>
      <c r="AC481" s="136"/>
      <c r="AD481" s="98"/>
      <c r="AE481" s="98"/>
      <c r="AF481" s="97"/>
      <c r="AG481" s="98"/>
      <c r="AH481" s="130"/>
      <c r="AI481" s="49" t="s">
        <v>797</v>
      </c>
      <c r="AJ481" s="16"/>
    </row>
    <row r="482" spans="1:36" ht="23.25" customHeight="1">
      <c r="A482" s="128" t="s">
        <v>798</v>
      </c>
      <c r="B482" s="98"/>
      <c r="C482" s="98"/>
      <c r="D482" s="99"/>
      <c r="E482" s="2">
        <v>1933</v>
      </c>
      <c r="F482" s="90"/>
      <c r="G482" s="91"/>
      <c r="H482" s="91"/>
      <c r="I482" s="97"/>
      <c r="J482" s="98"/>
      <c r="K482" s="98"/>
      <c r="L482" s="99"/>
      <c r="M482" s="50"/>
      <c r="N482" s="51"/>
      <c r="O482" s="51"/>
      <c r="P482" s="12">
        <v>1934</v>
      </c>
      <c r="Q482" s="90"/>
      <c r="R482" s="91"/>
      <c r="S482" s="135"/>
      <c r="T482" s="97"/>
      <c r="U482" s="98"/>
      <c r="V482" s="98"/>
      <c r="W482" s="99"/>
      <c r="X482" s="97"/>
      <c r="Y482" s="98"/>
      <c r="Z482" s="98"/>
      <c r="AA482" s="99"/>
      <c r="AB482" s="97"/>
      <c r="AC482" s="98"/>
      <c r="AD482" s="98"/>
      <c r="AE482" s="99"/>
      <c r="AF482" s="12">
        <v>1935</v>
      </c>
      <c r="AG482" s="90"/>
      <c r="AH482" s="91"/>
      <c r="AI482" s="49" t="s">
        <v>799</v>
      </c>
      <c r="AJ482" s="16"/>
    </row>
    <row r="483" spans="1:36" ht="14.25" customHeight="1">
      <c r="A483" s="127" t="s">
        <v>800</v>
      </c>
      <c r="B483" s="98"/>
      <c r="C483" s="98"/>
      <c r="D483" s="99"/>
      <c r="E483" s="12">
        <v>1202</v>
      </c>
      <c r="F483" s="90"/>
      <c r="G483" s="91"/>
      <c r="H483" s="91"/>
      <c r="I483" s="12">
        <v>1212</v>
      </c>
      <c r="J483" s="90"/>
      <c r="K483" s="91"/>
      <c r="L483" s="91"/>
      <c r="M483" s="12">
        <v>1224</v>
      </c>
      <c r="N483" s="90"/>
      <c r="O483" s="91"/>
      <c r="P483" s="12">
        <v>1733</v>
      </c>
      <c r="Q483" s="90"/>
      <c r="R483" s="91"/>
      <c r="S483" s="91"/>
      <c r="T483" s="12">
        <v>1734</v>
      </c>
      <c r="U483" s="90"/>
      <c r="V483" s="91"/>
      <c r="W483" s="91"/>
      <c r="X483" s="12">
        <v>1236</v>
      </c>
      <c r="Y483" s="90"/>
      <c r="Z483" s="91"/>
      <c r="AA483" s="91"/>
      <c r="AB483" s="12">
        <v>1248</v>
      </c>
      <c r="AC483" s="90"/>
      <c r="AD483" s="91"/>
      <c r="AE483" s="91"/>
      <c r="AF483" s="12">
        <v>1262</v>
      </c>
      <c r="AG483" s="90"/>
      <c r="AH483" s="91"/>
      <c r="AI483" s="49" t="s">
        <v>801</v>
      </c>
      <c r="AJ483" s="16"/>
    </row>
    <row r="484" spans="1:36" ht="24.75" customHeight="1">
      <c r="A484" s="129" t="s">
        <v>802</v>
      </c>
      <c r="B484" s="98"/>
      <c r="C484" s="98"/>
      <c r="D484" s="99"/>
      <c r="E484" s="2">
        <v>1203</v>
      </c>
      <c r="F484" s="90"/>
      <c r="G484" s="91"/>
      <c r="H484" s="91"/>
      <c r="I484" s="2">
        <v>1213</v>
      </c>
      <c r="J484" s="90"/>
      <c r="K484" s="91"/>
      <c r="L484" s="91"/>
      <c r="M484" s="2">
        <v>1225</v>
      </c>
      <c r="N484" s="90"/>
      <c r="O484" s="91"/>
      <c r="P484" s="2">
        <v>1735</v>
      </c>
      <c r="Q484" s="90"/>
      <c r="R484" s="91"/>
      <c r="S484" s="91"/>
      <c r="T484" s="2">
        <v>1736</v>
      </c>
      <c r="U484" s="90"/>
      <c r="V484" s="91"/>
      <c r="W484" s="91"/>
      <c r="X484" s="2">
        <v>1237</v>
      </c>
      <c r="Y484" s="90"/>
      <c r="Z484" s="91"/>
      <c r="AA484" s="91"/>
      <c r="AB484" s="2">
        <v>1249</v>
      </c>
      <c r="AC484" s="90"/>
      <c r="AD484" s="91"/>
      <c r="AE484" s="91"/>
      <c r="AF484" s="2">
        <v>1263</v>
      </c>
      <c r="AG484" s="90"/>
      <c r="AH484" s="91"/>
      <c r="AI484" s="41" t="s">
        <v>803</v>
      </c>
      <c r="AJ484" s="16"/>
    </row>
    <row r="485" spans="1:36" ht="14.25" customHeight="1">
      <c r="A485" s="117" t="s">
        <v>804</v>
      </c>
      <c r="B485" s="98"/>
      <c r="C485" s="98"/>
      <c r="D485" s="99"/>
      <c r="E485" s="2">
        <v>1204</v>
      </c>
      <c r="F485" s="90"/>
      <c r="G485" s="91"/>
      <c r="H485" s="91"/>
      <c r="I485" s="2">
        <v>1214</v>
      </c>
      <c r="J485" s="90"/>
      <c r="K485" s="91"/>
      <c r="L485" s="91"/>
      <c r="M485" s="2">
        <v>1226</v>
      </c>
      <c r="N485" s="90"/>
      <c r="O485" s="91"/>
      <c r="P485" s="2">
        <v>1737</v>
      </c>
      <c r="Q485" s="90"/>
      <c r="R485" s="91"/>
      <c r="S485" s="91"/>
      <c r="T485" s="2">
        <v>1738</v>
      </c>
      <c r="U485" s="90"/>
      <c r="V485" s="91"/>
      <c r="W485" s="91"/>
      <c r="X485" s="2">
        <v>1238</v>
      </c>
      <c r="Y485" s="90"/>
      <c r="Z485" s="91"/>
      <c r="AA485" s="91"/>
      <c r="AB485" s="2">
        <v>1250</v>
      </c>
      <c r="AC485" s="90"/>
      <c r="AD485" s="91"/>
      <c r="AE485" s="91"/>
      <c r="AF485" s="2">
        <v>1264</v>
      </c>
      <c r="AG485" s="90"/>
      <c r="AH485" s="91"/>
      <c r="AI485" s="41" t="s">
        <v>805</v>
      </c>
      <c r="AJ485" s="16"/>
    </row>
    <row r="486" spans="1:36" ht="14.25" customHeight="1">
      <c r="A486" s="127" t="s">
        <v>806</v>
      </c>
      <c r="B486" s="98"/>
      <c r="C486" s="98"/>
      <c r="D486" s="99"/>
      <c r="E486" s="2">
        <v>1205</v>
      </c>
      <c r="F486" s="90">
        <f>IF(AE449&lt;0,0,AE449)</f>
        <v>0</v>
      </c>
      <c r="G486" s="91"/>
      <c r="H486" s="91"/>
      <c r="I486" s="2">
        <v>1215</v>
      </c>
      <c r="J486" s="90"/>
      <c r="K486" s="91"/>
      <c r="L486" s="91"/>
      <c r="M486" s="92"/>
      <c r="N486" s="93"/>
      <c r="O486" s="94"/>
      <c r="P486" s="97"/>
      <c r="Q486" s="98"/>
      <c r="R486" s="98"/>
      <c r="S486" s="99"/>
      <c r="T486" s="2">
        <v>1740</v>
      </c>
      <c r="U486" s="90"/>
      <c r="V486" s="91"/>
      <c r="W486" s="91"/>
      <c r="X486" s="2">
        <v>1239</v>
      </c>
      <c r="Y486" s="90"/>
      <c r="Z486" s="91"/>
      <c r="AA486" s="91"/>
      <c r="AB486" s="2">
        <v>1251</v>
      </c>
      <c r="AC486" s="90"/>
      <c r="AD486" s="91"/>
      <c r="AE486" s="91"/>
      <c r="AF486" s="92"/>
      <c r="AG486" s="93"/>
      <c r="AH486" s="94"/>
      <c r="AI486" s="41" t="s">
        <v>807</v>
      </c>
      <c r="AJ486" s="16"/>
    </row>
    <row r="487" spans="1:36" ht="14.25" customHeight="1">
      <c r="A487" s="127" t="s">
        <v>808</v>
      </c>
      <c r="B487" s="98"/>
      <c r="C487" s="98"/>
      <c r="D487" s="99"/>
      <c r="E487" s="2">
        <v>1206</v>
      </c>
      <c r="F487" s="90"/>
      <c r="G487" s="91"/>
      <c r="H487" s="91"/>
      <c r="I487" s="2">
        <v>1216</v>
      </c>
      <c r="J487" s="90"/>
      <c r="K487" s="91"/>
      <c r="L487" s="91"/>
      <c r="M487" s="2">
        <v>1228</v>
      </c>
      <c r="N487" s="90"/>
      <c r="O487" s="91"/>
      <c r="P487" s="2">
        <v>1741</v>
      </c>
      <c r="Q487" s="90"/>
      <c r="R487" s="91"/>
      <c r="S487" s="91"/>
      <c r="T487" s="2">
        <v>1742</v>
      </c>
      <c r="U487" s="90"/>
      <c r="V487" s="91"/>
      <c r="W487" s="91"/>
      <c r="X487" s="2">
        <v>1240</v>
      </c>
      <c r="Y487" s="90"/>
      <c r="Z487" s="91"/>
      <c r="AA487" s="91"/>
      <c r="AB487" s="2">
        <v>1252</v>
      </c>
      <c r="AC487" s="90"/>
      <c r="AD487" s="91"/>
      <c r="AE487" s="91"/>
      <c r="AF487" s="2">
        <v>1265</v>
      </c>
      <c r="AG487" s="90"/>
      <c r="AH487" s="91"/>
      <c r="AI487" s="41" t="s">
        <v>809</v>
      </c>
      <c r="AJ487" s="16"/>
    </row>
    <row r="488" spans="1:36" ht="14.25" customHeight="1">
      <c r="A488" s="127" t="s">
        <v>810</v>
      </c>
      <c r="B488" s="98"/>
      <c r="C488" s="98"/>
      <c r="D488" s="99"/>
      <c r="E488" s="2">
        <v>1207</v>
      </c>
      <c r="F488" s="90"/>
      <c r="G488" s="91"/>
      <c r="H488" s="91"/>
      <c r="I488" s="2">
        <v>1217</v>
      </c>
      <c r="J488" s="90"/>
      <c r="K488" s="91"/>
      <c r="L488" s="91"/>
      <c r="M488" s="2">
        <v>1229</v>
      </c>
      <c r="N488" s="90"/>
      <c r="O488" s="91"/>
      <c r="P488" s="2">
        <v>1743</v>
      </c>
      <c r="Q488" s="90"/>
      <c r="R488" s="91"/>
      <c r="S488" s="91"/>
      <c r="T488" s="2">
        <v>1744</v>
      </c>
      <c r="U488" s="90"/>
      <c r="V488" s="91"/>
      <c r="W488" s="91"/>
      <c r="X488" s="2">
        <v>1241</v>
      </c>
      <c r="Y488" s="90"/>
      <c r="Z488" s="91"/>
      <c r="AA488" s="91"/>
      <c r="AB488" s="2">
        <v>1253</v>
      </c>
      <c r="AC488" s="90"/>
      <c r="AD488" s="91"/>
      <c r="AE488" s="91"/>
      <c r="AF488" s="2">
        <v>1266</v>
      </c>
      <c r="AG488" s="90"/>
      <c r="AH488" s="91"/>
      <c r="AI488" s="41" t="s">
        <v>811</v>
      </c>
      <c r="AJ488" s="16"/>
    </row>
    <row r="489" spans="1:36" ht="25.5" customHeight="1">
      <c r="A489" s="128" t="s">
        <v>812</v>
      </c>
      <c r="B489" s="98"/>
      <c r="C489" s="98"/>
      <c r="D489" s="99"/>
      <c r="E489" s="12">
        <v>1208</v>
      </c>
      <c r="F489" s="115"/>
      <c r="G489" s="91"/>
      <c r="H489" s="116"/>
      <c r="I489" s="12">
        <v>1218</v>
      </c>
      <c r="J489" s="126"/>
      <c r="K489" s="91"/>
      <c r="L489" s="91"/>
      <c r="M489" s="12">
        <v>1230</v>
      </c>
      <c r="N489" s="126"/>
      <c r="O489" s="91"/>
      <c r="P489" s="12">
        <v>1745</v>
      </c>
      <c r="Q489" s="126"/>
      <c r="R489" s="91"/>
      <c r="S489" s="91"/>
      <c r="T489" s="12">
        <v>1746</v>
      </c>
      <c r="U489" s="126"/>
      <c r="V489" s="91"/>
      <c r="W489" s="91"/>
      <c r="X489" s="12">
        <v>1242</v>
      </c>
      <c r="Y489" s="126"/>
      <c r="Z489" s="91"/>
      <c r="AA489" s="91"/>
      <c r="AB489" s="12">
        <v>1254</v>
      </c>
      <c r="AC489" s="126"/>
      <c r="AD489" s="91"/>
      <c r="AE489" s="91"/>
      <c r="AF489" s="12">
        <v>1267</v>
      </c>
      <c r="AG489" s="126"/>
      <c r="AH489" s="91"/>
      <c r="AI489" s="49" t="s">
        <v>813</v>
      </c>
      <c r="AJ489" s="52" t="s">
        <v>814</v>
      </c>
    </row>
    <row r="490" spans="1:36" ht="24" customHeight="1">
      <c r="A490" s="128" t="s">
        <v>815</v>
      </c>
      <c r="B490" s="98"/>
      <c r="C490" s="98"/>
      <c r="D490" s="99"/>
      <c r="E490" s="12">
        <v>1209</v>
      </c>
      <c r="F490" s="126"/>
      <c r="G490" s="91"/>
      <c r="H490" s="91"/>
      <c r="I490" s="12">
        <v>1219</v>
      </c>
      <c r="J490" s="126"/>
      <c r="K490" s="91"/>
      <c r="L490" s="91"/>
      <c r="M490" s="12">
        <v>1231</v>
      </c>
      <c r="N490" s="126"/>
      <c r="O490" s="91"/>
      <c r="P490" s="12">
        <v>1747</v>
      </c>
      <c r="Q490" s="126"/>
      <c r="R490" s="91"/>
      <c r="S490" s="91"/>
      <c r="T490" s="12">
        <v>1748</v>
      </c>
      <c r="U490" s="126"/>
      <c r="V490" s="91"/>
      <c r="W490" s="91"/>
      <c r="X490" s="12">
        <v>1243</v>
      </c>
      <c r="Y490" s="126"/>
      <c r="Z490" s="91"/>
      <c r="AA490" s="91"/>
      <c r="AB490" s="12">
        <v>1255</v>
      </c>
      <c r="AC490" s="126"/>
      <c r="AD490" s="91"/>
      <c r="AE490" s="91"/>
      <c r="AF490" s="12">
        <v>1268</v>
      </c>
      <c r="AG490" s="126"/>
      <c r="AH490" s="91"/>
      <c r="AI490" s="49" t="s">
        <v>816</v>
      </c>
      <c r="AJ490" s="16"/>
    </row>
    <row r="491" spans="1:36" ht="14.25" customHeight="1">
      <c r="A491" s="117" t="s">
        <v>817</v>
      </c>
      <c r="B491" s="98"/>
      <c r="C491" s="98"/>
      <c r="D491" s="99"/>
      <c r="E491" s="2">
        <v>1210</v>
      </c>
      <c r="F491" s="90">
        <f>IF(SUM(F480+F483-F484-F485+F486+F487-F488-F489-F490)&gt;0,SUM(F480+F483-F484-F485+F486+F487-F488-F489-F490),0)</f>
        <v>0</v>
      </c>
      <c r="G491" s="91"/>
      <c r="H491" s="91"/>
      <c r="I491" s="2">
        <v>1220</v>
      </c>
      <c r="J491" s="90">
        <f>IF(SUM(J480+J483-J484-J485+J486+J487-J488-J489-J490)&gt;0,SUM(J480+J483-J484-J485+J486+J487-J488-J489-J490),0)</f>
        <v>0</v>
      </c>
      <c r="K491" s="91"/>
      <c r="L491" s="91"/>
      <c r="M491" s="2">
        <v>1232</v>
      </c>
      <c r="N491" s="90">
        <f>IF(SUM(N480-N481+N483-N484-N485+N487-N488-N489-N490)&gt;0,SUM(N480-N481+N483-N484-N485+N487-N488-N489-N490),0)</f>
        <v>0</v>
      </c>
      <c r="O491" s="91"/>
      <c r="P491" s="2">
        <v>1749</v>
      </c>
      <c r="Q491" s="90">
        <f>IF(SUM(Q480+Q483-Q484-Q485+Q487-Q488-Q489-Q490)&gt;0,SUM(Q480+Q483-Q484-Q485+Q487-Q488-Q489-Q490),0)</f>
        <v>0</v>
      </c>
      <c r="R491" s="91"/>
      <c r="S491" s="91"/>
      <c r="T491" s="2">
        <v>1750</v>
      </c>
      <c r="U491" s="90">
        <f>IF(SUM(U480+U483-U484-U485+U486+U487-U488-U489-U490)&gt;0,SUM(U480+U483-U484-U485+U486+U487-U488-U489-U490),0)</f>
        <v>0</v>
      </c>
      <c r="V491" s="91"/>
      <c r="W491" s="91"/>
      <c r="X491" s="2">
        <v>1244</v>
      </c>
      <c r="Y491" s="90">
        <f>IF(SUM(Y480-Y481+Y483-Y484-Y485+Y486+Y487-Y488-Y489-Y490)&gt;0,SUM(Y480-Y481+Y483-Y484-Y485+Y486+Y487-Y488-Y489-Y490),0)</f>
        <v>0</v>
      </c>
      <c r="Z491" s="91"/>
      <c r="AA491" s="91"/>
      <c r="AB491" s="2">
        <v>1256</v>
      </c>
      <c r="AC491" s="90">
        <f>IF(SUM(AC480-AC481+AC483-AC484-AC485+AC486+AC487-AC488-AC489-AC490)&gt;0,SUM(AC480-AC481+AC483-AC484-AC485+AC486+AC487-AC488-AC489-AC490),0)</f>
        <v>0</v>
      </c>
      <c r="AD491" s="91"/>
      <c r="AE491" s="91"/>
      <c r="AF491" s="2">
        <v>1269</v>
      </c>
      <c r="AG491" s="90">
        <f>IF(SUM(AG480+AG483-AG484-AG485+AG487-AG488-AG489-AG490)&gt;0,SUM(AG480+AG483-AG484-AG485+AG487-AG488-AG489-AG490),0)</f>
        <v>0</v>
      </c>
      <c r="AH491" s="91"/>
      <c r="AI491" s="41" t="s">
        <v>818</v>
      </c>
      <c r="AJ491" s="16"/>
    </row>
    <row r="492" spans="1:36" ht="14.25" customHeight="1">
      <c r="A492" s="118" t="s">
        <v>819</v>
      </c>
      <c r="B492" s="119"/>
      <c r="C492" s="119"/>
      <c r="D492" s="120"/>
      <c r="E492" s="97"/>
      <c r="F492" s="98"/>
      <c r="G492" s="98"/>
      <c r="H492" s="99"/>
      <c r="I492" s="97"/>
      <c r="J492" s="98"/>
      <c r="K492" s="98"/>
      <c r="L492" s="99"/>
      <c r="M492" s="53">
        <v>1233</v>
      </c>
      <c r="N492" s="95">
        <f>IF(SUM(N480-N481+N483-N484-N485+N487-N488-N489-N490)&lt;0,SUM(N480-N481+N483-N484-N485+N487-N488-N489-N490),0)</f>
        <v>0</v>
      </c>
      <c r="O492" s="96"/>
      <c r="P492" s="97"/>
      <c r="Q492" s="98"/>
      <c r="R492" s="98"/>
      <c r="S492" s="99"/>
      <c r="T492" s="53">
        <v>1844</v>
      </c>
      <c r="U492" s="90">
        <f>IF(SUM(U480+U483-U484-U485+U486+U487-U488-U489-U490)&lt;0,SUM(U480+U483-U484-U485+U486+U487-U488-U489-U490),0)</f>
        <v>0</v>
      </c>
      <c r="V492" s="91"/>
      <c r="W492" s="91"/>
      <c r="X492" s="53">
        <v>1245</v>
      </c>
      <c r="Y492" s="90">
        <f>IF(SUM(Y480-Y481+Y483-Y484-Y485+Y486+Y487-Y488-Y489-Y490)&lt;0,SUM(Y480-Y481+Y483-Y484-Y485+Y486+Y487-Y488-Y489-Y490),0)</f>
        <v>0</v>
      </c>
      <c r="Z492" s="91"/>
      <c r="AA492" s="91"/>
      <c r="AB492" s="53">
        <v>1257</v>
      </c>
      <c r="AC492" s="90">
        <f>IF(SUM(AC480-AC481+AC483-AC484-AC485+AC486+AC487-AC488-AC489-AC490)&lt;0,SUM(AC480-AC481+AC483-AC484-AC485+AC486+AC487-AC488-AC489-AC490),0)</f>
        <v>0</v>
      </c>
      <c r="AD492" s="91"/>
      <c r="AE492" s="91"/>
      <c r="AF492" s="92"/>
      <c r="AG492" s="93"/>
      <c r="AH492" s="94"/>
      <c r="AI492" s="54" t="s">
        <v>820</v>
      </c>
      <c r="AJ492" s="16"/>
    </row>
    <row r="493" spans="1:36" ht="12.75" customHeight="1">
      <c r="A493" s="122" t="s">
        <v>821</v>
      </c>
      <c r="B493" s="123"/>
      <c r="C493" s="123"/>
      <c r="D493" s="123"/>
      <c r="E493" s="123"/>
      <c r="F493" s="123"/>
      <c r="G493" s="123"/>
      <c r="H493" s="123"/>
      <c r="I493" s="123"/>
      <c r="J493" s="123"/>
      <c r="K493" s="123"/>
      <c r="L493" s="123"/>
      <c r="M493" s="123"/>
      <c r="N493" s="123"/>
      <c r="O493" s="123"/>
      <c r="P493" s="123"/>
      <c r="Q493" s="123"/>
      <c r="R493" s="123"/>
      <c r="S493" s="123"/>
      <c r="T493" s="123"/>
      <c r="U493" s="123"/>
      <c r="V493" s="123"/>
      <c r="W493" s="123"/>
      <c r="X493" s="123"/>
      <c r="Y493" s="123"/>
      <c r="Z493" s="123"/>
      <c r="AA493" s="123"/>
      <c r="AB493" s="123"/>
      <c r="AC493" s="123"/>
      <c r="AD493" s="123"/>
      <c r="AE493" s="123"/>
      <c r="AF493" s="123"/>
      <c r="AG493" s="123"/>
      <c r="AH493" s="123"/>
      <c r="AI493" s="124"/>
      <c r="AJ493" s="16"/>
    </row>
    <row r="494" spans="1:36" ht="12.75" customHeight="1">
      <c r="A494" s="125" t="s">
        <v>822</v>
      </c>
      <c r="B494" s="123"/>
      <c r="C494" s="123"/>
      <c r="D494" s="123"/>
      <c r="E494" s="123"/>
      <c r="F494" s="123"/>
      <c r="G494" s="123"/>
      <c r="H494" s="123"/>
      <c r="I494" s="123"/>
      <c r="J494" s="123"/>
      <c r="K494" s="123"/>
      <c r="L494" s="123"/>
      <c r="M494" s="123"/>
      <c r="N494" s="123"/>
      <c r="O494" s="123"/>
      <c r="P494" s="123"/>
      <c r="Q494" s="123"/>
      <c r="R494" s="123"/>
      <c r="S494" s="123"/>
      <c r="T494" s="123"/>
      <c r="U494" s="123"/>
      <c r="V494" s="123"/>
      <c r="W494" s="123"/>
      <c r="X494" s="123"/>
      <c r="Y494" s="123"/>
      <c r="Z494" s="123"/>
      <c r="AA494" s="123"/>
      <c r="AB494" s="123"/>
      <c r="AC494" s="123"/>
      <c r="AD494" s="123"/>
      <c r="AE494" s="123"/>
      <c r="AF494" s="123"/>
      <c r="AG494" s="123"/>
      <c r="AH494" s="123"/>
      <c r="AI494" s="124"/>
      <c r="AJ494" s="16"/>
    </row>
    <row r="495" spans="1:36" ht="12.75" customHeight="1">
      <c r="A495" s="100"/>
      <c r="B495" s="101"/>
      <c r="C495" s="101"/>
      <c r="D495" s="102"/>
      <c r="E495" s="121" t="s">
        <v>823</v>
      </c>
      <c r="F495" s="88"/>
      <c r="G495" s="88"/>
      <c r="H495" s="88"/>
      <c r="I495" s="88"/>
      <c r="J495" s="88"/>
      <c r="K495" s="88"/>
      <c r="L495" s="88"/>
      <c r="M495" s="88"/>
      <c r="N495" s="88"/>
      <c r="O495" s="88"/>
      <c r="P495" s="88"/>
      <c r="Q495" s="88"/>
      <c r="R495" s="88"/>
      <c r="S495" s="88"/>
      <c r="T495" s="88"/>
      <c r="U495" s="88"/>
      <c r="V495" s="88"/>
      <c r="W495" s="89"/>
      <c r="X495" s="87" t="s">
        <v>824</v>
      </c>
      <c r="Y495" s="88"/>
      <c r="Z495" s="88"/>
      <c r="AA495" s="88"/>
      <c r="AB495" s="88"/>
      <c r="AC495" s="88"/>
      <c r="AD495" s="88"/>
      <c r="AE495" s="88"/>
      <c r="AF495" s="88"/>
      <c r="AG495" s="88"/>
      <c r="AH495" s="89"/>
      <c r="AI495" s="275"/>
      <c r="AJ495" s="16"/>
    </row>
    <row r="496" spans="1:36" ht="12.75" customHeight="1">
      <c r="A496" s="103"/>
      <c r="B496" s="104"/>
      <c r="C496" s="104"/>
      <c r="D496" s="105"/>
      <c r="E496" s="109" t="s">
        <v>825</v>
      </c>
      <c r="F496" s="98"/>
      <c r="G496" s="98"/>
      <c r="H496" s="98"/>
      <c r="I496" s="98"/>
      <c r="J496" s="98"/>
      <c r="K496" s="98"/>
      <c r="L496" s="99"/>
      <c r="M496" s="109" t="s">
        <v>826</v>
      </c>
      <c r="N496" s="98"/>
      <c r="O496" s="98"/>
      <c r="P496" s="98"/>
      <c r="Q496" s="98"/>
      <c r="R496" s="98"/>
      <c r="S496" s="99"/>
      <c r="T496" s="110" t="s">
        <v>827</v>
      </c>
      <c r="U496" s="111"/>
      <c r="V496" s="111"/>
      <c r="W496" s="112"/>
      <c r="X496" s="266" t="s">
        <v>828</v>
      </c>
      <c r="Y496" s="111"/>
      <c r="Z496" s="111"/>
      <c r="AA496" s="112"/>
      <c r="AB496" s="266" t="s">
        <v>829</v>
      </c>
      <c r="AC496" s="111"/>
      <c r="AD496" s="111"/>
      <c r="AE496" s="112"/>
      <c r="AF496" s="110" t="s">
        <v>830</v>
      </c>
      <c r="AG496" s="111"/>
      <c r="AH496" s="112"/>
      <c r="AI496" s="168"/>
      <c r="AJ496" s="16"/>
    </row>
    <row r="497" spans="1:36" ht="21" customHeight="1">
      <c r="A497" s="106"/>
      <c r="B497" s="107"/>
      <c r="C497" s="107"/>
      <c r="D497" s="108"/>
      <c r="E497" s="109" t="s">
        <v>831</v>
      </c>
      <c r="F497" s="98"/>
      <c r="G497" s="98"/>
      <c r="H497" s="99"/>
      <c r="I497" s="114" t="s">
        <v>832</v>
      </c>
      <c r="J497" s="98"/>
      <c r="K497" s="98"/>
      <c r="L497" s="99"/>
      <c r="M497" s="109" t="s">
        <v>833</v>
      </c>
      <c r="N497" s="98"/>
      <c r="O497" s="99"/>
      <c r="P497" s="114" t="s">
        <v>834</v>
      </c>
      <c r="Q497" s="98"/>
      <c r="R497" s="98"/>
      <c r="S497" s="99"/>
      <c r="T497" s="113"/>
      <c r="U497" s="107"/>
      <c r="V497" s="107"/>
      <c r="W497" s="108"/>
      <c r="X497" s="113"/>
      <c r="Y497" s="107"/>
      <c r="Z497" s="107"/>
      <c r="AA497" s="108"/>
      <c r="AB497" s="113"/>
      <c r="AC497" s="107"/>
      <c r="AD497" s="107"/>
      <c r="AE497" s="108"/>
      <c r="AF497" s="113"/>
      <c r="AG497" s="107"/>
      <c r="AH497" s="108"/>
      <c r="AI497" s="169"/>
      <c r="AJ497" s="16"/>
    </row>
    <row r="498" spans="1:36" ht="24" customHeight="1">
      <c r="A498" s="175" t="s">
        <v>835</v>
      </c>
      <c r="B498" s="98"/>
      <c r="C498" s="98"/>
      <c r="D498" s="99"/>
      <c r="E498" s="12">
        <v>1270</v>
      </c>
      <c r="F498" s="126"/>
      <c r="G498" s="91"/>
      <c r="H498" s="91"/>
      <c r="I498" s="12">
        <v>1279</v>
      </c>
      <c r="J498" s="126"/>
      <c r="K498" s="91"/>
      <c r="L498" s="91"/>
      <c r="M498" s="12">
        <v>1288</v>
      </c>
      <c r="N498" s="126"/>
      <c r="O498" s="91"/>
      <c r="P498" s="12">
        <v>1301</v>
      </c>
      <c r="Q498" s="126"/>
      <c r="R498" s="91"/>
      <c r="S498" s="91"/>
      <c r="T498" s="12">
        <v>1313</v>
      </c>
      <c r="U498" s="126"/>
      <c r="V498" s="91"/>
      <c r="W498" s="91"/>
      <c r="X498" s="12">
        <v>1324</v>
      </c>
      <c r="Y498" s="126"/>
      <c r="Z498" s="91"/>
      <c r="AA498" s="91"/>
      <c r="AB498" s="12">
        <v>1335</v>
      </c>
      <c r="AC498" s="90"/>
      <c r="AD498" s="277"/>
      <c r="AE498" s="277"/>
      <c r="AF498" s="12">
        <v>1346</v>
      </c>
      <c r="AG498" s="90"/>
      <c r="AH498" s="277"/>
      <c r="AI498" s="13" t="s">
        <v>836</v>
      </c>
      <c r="AJ498" s="16"/>
    </row>
    <row r="499" spans="1:36" ht="23.25" customHeight="1">
      <c r="A499" s="128" t="s">
        <v>837</v>
      </c>
      <c r="B499" s="98"/>
      <c r="C499" s="98"/>
      <c r="D499" s="99"/>
      <c r="E499" s="2">
        <v>1821</v>
      </c>
      <c r="F499" s="126"/>
      <c r="G499" s="91"/>
      <c r="H499" s="91"/>
      <c r="I499" s="2">
        <v>1822</v>
      </c>
      <c r="J499" s="126"/>
      <c r="K499" s="91"/>
      <c r="L499" s="91"/>
      <c r="M499" s="2">
        <v>1289</v>
      </c>
      <c r="N499" s="231"/>
      <c r="O499" s="98"/>
      <c r="P499" s="2">
        <v>1302</v>
      </c>
      <c r="Q499" s="126"/>
      <c r="R499" s="91"/>
      <c r="S499" s="91"/>
      <c r="T499" s="97"/>
      <c r="U499" s="98"/>
      <c r="V499" s="98"/>
      <c r="W499" s="99"/>
      <c r="X499" s="97"/>
      <c r="Y499" s="98"/>
      <c r="Z499" s="98"/>
      <c r="AA499" s="99"/>
      <c r="AB499" s="97"/>
      <c r="AC499" s="98"/>
      <c r="AD499" s="98"/>
      <c r="AE499" s="99"/>
      <c r="AF499" s="97"/>
      <c r="AG499" s="98"/>
      <c r="AH499" s="130"/>
      <c r="AI499" s="4" t="s">
        <v>838</v>
      </c>
      <c r="AJ499" s="16"/>
    </row>
    <row r="500" spans="1:36" ht="12.75" customHeight="1">
      <c r="A500" s="128" t="s">
        <v>839</v>
      </c>
      <c r="B500" s="98"/>
      <c r="C500" s="98"/>
      <c r="D500" s="99"/>
      <c r="E500" s="2">
        <v>1936</v>
      </c>
      <c r="F500" s="126"/>
      <c r="G500" s="91"/>
      <c r="H500" s="91"/>
      <c r="I500" s="2">
        <v>1937</v>
      </c>
      <c r="J500" s="126"/>
      <c r="K500" s="91"/>
      <c r="L500" s="91"/>
      <c r="M500" s="2">
        <v>1938</v>
      </c>
      <c r="N500" s="126"/>
      <c r="O500" s="91"/>
      <c r="P500" s="2">
        <v>1939</v>
      </c>
      <c r="Q500" s="126"/>
      <c r="R500" s="91"/>
      <c r="S500" s="91"/>
      <c r="T500" s="97"/>
      <c r="U500" s="98"/>
      <c r="V500" s="98"/>
      <c r="W500" s="99"/>
      <c r="X500" s="2">
        <v>1940</v>
      </c>
      <c r="Y500" s="291"/>
      <c r="Z500" s="292"/>
      <c r="AA500" s="293"/>
      <c r="AB500" s="2">
        <v>1941</v>
      </c>
      <c r="AC500" s="90"/>
      <c r="AD500" s="277"/>
      <c r="AE500" s="277"/>
      <c r="AF500" s="97"/>
      <c r="AG500" s="98"/>
      <c r="AH500" s="130"/>
      <c r="AI500" s="4" t="s">
        <v>840</v>
      </c>
      <c r="AJ500" s="16"/>
    </row>
    <row r="501" spans="1:36" ht="15" customHeight="1">
      <c r="A501" s="127" t="s">
        <v>841</v>
      </c>
      <c r="B501" s="98"/>
      <c r="C501" s="98"/>
      <c r="D501" s="99"/>
      <c r="E501" s="2">
        <v>1271</v>
      </c>
      <c r="F501" s="126"/>
      <c r="G501" s="91"/>
      <c r="H501" s="91"/>
      <c r="I501" s="2">
        <v>1280</v>
      </c>
      <c r="J501" s="126"/>
      <c r="K501" s="91"/>
      <c r="L501" s="91"/>
      <c r="M501" s="2">
        <v>1290</v>
      </c>
      <c r="N501" s="126"/>
      <c r="O501" s="91"/>
      <c r="P501" s="2">
        <v>1303</v>
      </c>
      <c r="Q501" s="126"/>
      <c r="R501" s="91"/>
      <c r="S501" s="91"/>
      <c r="T501" s="2">
        <v>1314</v>
      </c>
      <c r="U501" s="90"/>
      <c r="V501" s="91"/>
      <c r="W501" s="91"/>
      <c r="X501" s="2">
        <v>1326</v>
      </c>
      <c r="Y501" s="126"/>
      <c r="Z501" s="91"/>
      <c r="AA501" s="91"/>
      <c r="AB501" s="2">
        <v>1337</v>
      </c>
      <c r="AC501" s="90"/>
      <c r="AD501" s="277"/>
      <c r="AE501" s="277"/>
      <c r="AF501" s="2">
        <v>1347</v>
      </c>
      <c r="AG501" s="90"/>
      <c r="AH501" s="277"/>
      <c r="AI501" s="4" t="s">
        <v>842</v>
      </c>
      <c r="AJ501" s="16"/>
    </row>
    <row r="502" spans="1:36" ht="12.75" customHeight="1">
      <c r="A502" s="129" t="s">
        <v>843</v>
      </c>
      <c r="B502" s="98"/>
      <c r="C502" s="98"/>
      <c r="D502" s="99"/>
      <c r="E502" s="2">
        <v>1272</v>
      </c>
      <c r="F502" s="126"/>
      <c r="G502" s="91"/>
      <c r="H502" s="91"/>
      <c r="I502" s="2">
        <v>1281</v>
      </c>
      <c r="J502" s="126"/>
      <c r="K502" s="91"/>
      <c r="L502" s="91"/>
      <c r="M502" s="2">
        <v>1291</v>
      </c>
      <c r="N502" s="126"/>
      <c r="O502" s="91"/>
      <c r="P502" s="2">
        <v>1304</v>
      </c>
      <c r="Q502" s="126"/>
      <c r="R502" s="91"/>
      <c r="S502" s="91"/>
      <c r="T502" s="2">
        <v>1315</v>
      </c>
      <c r="U502" s="126"/>
      <c r="V502" s="91"/>
      <c r="W502" s="91"/>
      <c r="X502" s="2">
        <v>1327</v>
      </c>
      <c r="Y502" s="126"/>
      <c r="Z502" s="91"/>
      <c r="AA502" s="91"/>
      <c r="AB502" s="2">
        <v>1338</v>
      </c>
      <c r="AC502" s="90"/>
      <c r="AD502" s="277"/>
      <c r="AE502" s="277"/>
      <c r="AF502" s="2">
        <v>1348</v>
      </c>
      <c r="AG502" s="90"/>
      <c r="AH502" s="277"/>
      <c r="AI502" s="4" t="s">
        <v>844</v>
      </c>
      <c r="AJ502" s="16"/>
    </row>
    <row r="503" spans="1:36" ht="15" customHeight="1">
      <c r="A503" s="127" t="s">
        <v>845</v>
      </c>
      <c r="B503" s="98"/>
      <c r="C503" s="98"/>
      <c r="D503" s="99"/>
      <c r="E503" s="97"/>
      <c r="F503" s="98"/>
      <c r="G503" s="98"/>
      <c r="H503" s="130"/>
      <c r="I503" s="97"/>
      <c r="J503" s="98"/>
      <c r="K503" s="98"/>
      <c r="L503" s="130"/>
      <c r="M503" s="12">
        <v>1292</v>
      </c>
      <c r="N503" s="90"/>
      <c r="O503" s="91"/>
      <c r="P503" s="12">
        <v>1305</v>
      </c>
      <c r="Q503" s="90">
        <f>IF(AE437&lt;0,0,AE437*0.27)</f>
        <v>0</v>
      </c>
      <c r="R503" s="91"/>
      <c r="S503" s="91"/>
      <c r="T503" s="12">
        <v>1316</v>
      </c>
      <c r="U503" s="90"/>
      <c r="V503" s="91"/>
      <c r="W503" s="91"/>
      <c r="X503" s="97"/>
      <c r="Y503" s="98"/>
      <c r="Z503" s="98"/>
      <c r="AA503" s="99"/>
      <c r="AB503" s="97"/>
      <c r="AC503" s="98"/>
      <c r="AD503" s="98"/>
      <c r="AE503" s="99"/>
      <c r="AF503" s="97"/>
      <c r="AG503" s="98"/>
      <c r="AH503" s="130"/>
      <c r="AI503" s="13" t="s">
        <v>846</v>
      </c>
      <c r="AJ503" s="16">
        <f>+Q503-AE90</f>
        <v>0</v>
      </c>
    </row>
    <row r="504" spans="1:36" ht="15" customHeight="1">
      <c r="A504" s="127" t="s">
        <v>847</v>
      </c>
      <c r="B504" s="98"/>
      <c r="C504" s="98"/>
      <c r="D504" s="99"/>
      <c r="E504" s="12">
        <v>1273</v>
      </c>
      <c r="F504" s="90"/>
      <c r="G504" s="91"/>
      <c r="H504" s="91"/>
      <c r="I504" s="12">
        <v>1282</v>
      </c>
      <c r="J504" s="90"/>
      <c r="K504" s="91"/>
      <c r="L504" s="91"/>
      <c r="M504" s="12">
        <v>1293</v>
      </c>
      <c r="N504" s="90"/>
      <c r="O504" s="91"/>
      <c r="P504" s="12">
        <v>1306</v>
      </c>
      <c r="Q504" s="90"/>
      <c r="R504" s="91"/>
      <c r="S504" s="91"/>
      <c r="T504" s="12">
        <v>1317</v>
      </c>
      <c r="U504" s="90"/>
      <c r="V504" s="91"/>
      <c r="W504" s="91"/>
      <c r="X504" s="12">
        <v>1328</v>
      </c>
      <c r="Y504" s="90"/>
      <c r="Z504" s="91"/>
      <c r="AA504" s="91"/>
      <c r="AB504" s="12">
        <v>1339</v>
      </c>
      <c r="AC504" s="90"/>
      <c r="AD504" s="277"/>
      <c r="AE504" s="277"/>
      <c r="AF504" s="12">
        <v>1349</v>
      </c>
      <c r="AG504" s="90"/>
      <c r="AH504" s="277"/>
      <c r="AI504" s="13" t="s">
        <v>848</v>
      </c>
      <c r="AJ504" s="16"/>
    </row>
    <row r="505" spans="1:36" ht="15" customHeight="1">
      <c r="A505" s="127" t="s">
        <v>849</v>
      </c>
      <c r="B505" s="98"/>
      <c r="C505" s="98"/>
      <c r="D505" s="99"/>
      <c r="E505" s="2">
        <v>1274</v>
      </c>
      <c r="F505" s="90"/>
      <c r="G505" s="91"/>
      <c r="H505" s="91"/>
      <c r="I505" s="2">
        <v>1283</v>
      </c>
      <c r="J505" s="90"/>
      <c r="K505" s="91"/>
      <c r="L505" s="91"/>
      <c r="M505" s="2">
        <v>1294</v>
      </c>
      <c r="N505" s="90"/>
      <c r="O505" s="91"/>
      <c r="P505" s="2">
        <v>1307</v>
      </c>
      <c r="Q505" s="90"/>
      <c r="R505" s="91"/>
      <c r="S505" s="91"/>
      <c r="T505" s="2">
        <v>1318</v>
      </c>
      <c r="U505" s="90"/>
      <c r="V505" s="91"/>
      <c r="W505" s="91"/>
      <c r="X505" s="2">
        <v>1329</v>
      </c>
      <c r="Y505" s="90"/>
      <c r="Z505" s="91"/>
      <c r="AA505" s="91"/>
      <c r="AB505" s="2">
        <v>1340</v>
      </c>
      <c r="AC505" s="90"/>
      <c r="AD505" s="277"/>
      <c r="AE505" s="277"/>
      <c r="AF505" s="2">
        <v>1350</v>
      </c>
      <c r="AG505" s="90"/>
      <c r="AH505" s="277"/>
      <c r="AI505" s="4" t="s">
        <v>850</v>
      </c>
      <c r="AJ505" s="16"/>
    </row>
    <row r="506" spans="1:36" ht="15" customHeight="1">
      <c r="A506" s="127" t="s">
        <v>851</v>
      </c>
      <c r="B506" s="98"/>
      <c r="C506" s="98"/>
      <c r="D506" s="99"/>
      <c r="E506" s="2">
        <v>1275</v>
      </c>
      <c r="F506" s="90"/>
      <c r="G506" s="91"/>
      <c r="H506" s="91"/>
      <c r="I506" s="2">
        <v>1284</v>
      </c>
      <c r="J506" s="90"/>
      <c r="K506" s="91"/>
      <c r="L506" s="91"/>
      <c r="M506" s="2">
        <v>1295</v>
      </c>
      <c r="N506" s="90"/>
      <c r="O506" s="91"/>
      <c r="P506" s="2">
        <v>1308</v>
      </c>
      <c r="Q506" s="90"/>
      <c r="R506" s="91"/>
      <c r="S506" s="91"/>
      <c r="T506" s="2">
        <v>1319</v>
      </c>
      <c r="U506" s="90"/>
      <c r="V506" s="91"/>
      <c r="W506" s="91"/>
      <c r="X506" s="2">
        <v>1330</v>
      </c>
      <c r="Y506" s="90"/>
      <c r="Z506" s="91"/>
      <c r="AA506" s="91"/>
      <c r="AB506" s="2">
        <v>1341</v>
      </c>
      <c r="AC506" s="90"/>
      <c r="AD506" s="277"/>
      <c r="AE506" s="277"/>
      <c r="AF506" s="2">
        <v>1351</v>
      </c>
      <c r="AG506" s="90"/>
      <c r="AH506" s="277"/>
      <c r="AI506" s="4" t="s">
        <v>852</v>
      </c>
      <c r="AJ506" s="16"/>
    </row>
    <row r="507" spans="1:36" ht="24.75" customHeight="1">
      <c r="A507" s="129" t="s">
        <v>853</v>
      </c>
      <c r="B507" s="98"/>
      <c r="C507" s="98"/>
      <c r="D507" s="99"/>
      <c r="E507" s="12">
        <v>1276</v>
      </c>
      <c r="F507" s="126"/>
      <c r="G507" s="91"/>
      <c r="H507" s="91"/>
      <c r="I507" s="12">
        <v>1285</v>
      </c>
      <c r="J507" s="126"/>
      <c r="K507" s="91"/>
      <c r="L507" s="91"/>
      <c r="M507" s="12">
        <v>1296</v>
      </c>
      <c r="N507" s="231"/>
      <c r="O507" s="98"/>
      <c r="P507" s="12">
        <v>1309</v>
      </c>
      <c r="Q507" s="126">
        <f>ROUND(F489*0.369863,0)</f>
        <v>0</v>
      </c>
      <c r="R507" s="91"/>
      <c r="S507" s="91"/>
      <c r="T507" s="12">
        <v>1320</v>
      </c>
      <c r="U507" s="126"/>
      <c r="V507" s="91"/>
      <c r="W507" s="91"/>
      <c r="X507" s="12">
        <v>1331</v>
      </c>
      <c r="Y507" s="90"/>
      <c r="Z507" s="277"/>
      <c r="AA507" s="277"/>
      <c r="AB507" s="12">
        <v>1342</v>
      </c>
      <c r="AC507" s="90"/>
      <c r="AD507" s="277"/>
      <c r="AE507" s="277"/>
      <c r="AF507" s="12">
        <v>1352</v>
      </c>
      <c r="AG507" s="90"/>
      <c r="AH507" s="277"/>
      <c r="AI507" s="13" t="s">
        <v>854</v>
      </c>
      <c r="AJ507" s="16"/>
    </row>
    <row r="508" spans="1:36" ht="25.5" customHeight="1">
      <c r="A508" s="129" t="s">
        <v>855</v>
      </c>
      <c r="B508" s="98"/>
      <c r="C508" s="98"/>
      <c r="D508" s="99"/>
      <c r="E508" s="12">
        <v>1277</v>
      </c>
      <c r="F508" s="126"/>
      <c r="G508" s="91"/>
      <c r="H508" s="91"/>
      <c r="I508" s="12">
        <v>1286</v>
      </c>
      <c r="J508" s="126"/>
      <c r="K508" s="91"/>
      <c r="L508" s="91"/>
      <c r="M508" s="12">
        <v>1297</v>
      </c>
      <c r="N508" s="231"/>
      <c r="O508" s="98"/>
      <c r="P508" s="12">
        <v>1310</v>
      </c>
      <c r="Q508" s="126"/>
      <c r="R508" s="91"/>
      <c r="S508" s="91"/>
      <c r="T508" s="12">
        <v>1321</v>
      </c>
      <c r="U508" s="126"/>
      <c r="V508" s="91"/>
      <c r="W508" s="91"/>
      <c r="X508" s="12">
        <v>1332</v>
      </c>
      <c r="Y508" s="90"/>
      <c r="Z508" s="277"/>
      <c r="AA508" s="277"/>
      <c r="AB508" s="12">
        <v>1343</v>
      </c>
      <c r="AC508" s="90"/>
      <c r="AD508" s="277"/>
      <c r="AE508" s="277"/>
      <c r="AF508" s="12">
        <v>1353</v>
      </c>
      <c r="AG508" s="90"/>
      <c r="AH508" s="277"/>
      <c r="AI508" s="13" t="s">
        <v>856</v>
      </c>
      <c r="AJ508" s="16"/>
    </row>
    <row r="509" spans="1:36" ht="26.25" customHeight="1">
      <c r="A509" s="175" t="s">
        <v>857</v>
      </c>
      <c r="B509" s="98"/>
      <c r="C509" s="98"/>
      <c r="D509" s="99"/>
      <c r="E509" s="97"/>
      <c r="F509" s="98"/>
      <c r="G509" s="98"/>
      <c r="H509" s="130"/>
      <c r="I509" s="97"/>
      <c r="J509" s="98"/>
      <c r="K509" s="98"/>
      <c r="L509" s="130"/>
      <c r="M509" s="12">
        <v>1298</v>
      </c>
      <c r="N509" s="90"/>
      <c r="O509" s="91"/>
      <c r="P509" s="12">
        <v>1311</v>
      </c>
      <c r="Q509" s="126">
        <f>AE464*0.369863</f>
        <v>0</v>
      </c>
      <c r="R509" s="91"/>
      <c r="S509" s="91"/>
      <c r="T509" s="12">
        <v>1322</v>
      </c>
      <c r="U509" s="90"/>
      <c r="V509" s="91"/>
      <c r="W509" s="91"/>
      <c r="X509" s="12">
        <v>1333</v>
      </c>
      <c r="Y509" s="90"/>
      <c r="Z509" s="277"/>
      <c r="AA509" s="277"/>
      <c r="AB509" s="12">
        <v>1344</v>
      </c>
      <c r="AC509" s="90"/>
      <c r="AD509" s="277"/>
      <c r="AE509" s="277"/>
      <c r="AF509" s="12">
        <v>1354</v>
      </c>
      <c r="AG509" s="90"/>
      <c r="AH509" s="277"/>
      <c r="AI509" s="13" t="s">
        <v>858</v>
      </c>
      <c r="AJ509" s="16"/>
    </row>
    <row r="510" spans="1:36" ht="15" customHeight="1">
      <c r="A510" s="117" t="s">
        <v>859</v>
      </c>
      <c r="B510" s="98"/>
      <c r="C510" s="98"/>
      <c r="D510" s="99"/>
      <c r="E510" s="2">
        <v>1278</v>
      </c>
      <c r="F510" s="90">
        <f>IF(SUM(F498-F499+F501-F502+F504+F505-F506-F507-F508)&gt;0,SUM(F498-F499+F501-F502+F504+F505-F506-F507-F508),0)</f>
        <v>0</v>
      </c>
      <c r="G510" s="91"/>
      <c r="H510" s="91"/>
      <c r="I510" s="2">
        <v>1287</v>
      </c>
      <c r="J510" s="90">
        <f>IF(SUM(J498-J499+J501-J502+J504+J505-J506-J507-J508)&gt;0,SUM(J498-J499+J501-J502+J504+J505-J506-J507-J508),0)</f>
        <v>0</v>
      </c>
      <c r="K510" s="91"/>
      <c r="L510" s="91"/>
      <c r="M510" s="2">
        <v>1312</v>
      </c>
      <c r="N510" s="90">
        <f>IF(SUM(N498-N499+N501-N502+N503+N504+N505-N506-N507-N508+N509)&gt;0,SUM(N498-N499+N501-N502+N503+N504+N505-N506-N507-N508+N509),0)</f>
        <v>0</v>
      </c>
      <c r="O510" s="91"/>
      <c r="P510" s="2">
        <v>1300</v>
      </c>
      <c r="Q510" s="90">
        <f>IF(SUM(Q498-Q499+Q501-Q502+Q503+Q504+Q505-Q506-Q507-Q508+Q509)&gt;0,SUM(Q498-Q499+Q501-Q502+Q503+Q504+Q505-Q506-Q507-Q508+Q509),0)</f>
        <v>0</v>
      </c>
      <c r="R510" s="91"/>
      <c r="S510" s="135"/>
      <c r="T510" s="2">
        <v>1323</v>
      </c>
      <c r="U510" s="90">
        <f>IF(SUM(U498+U501-U502+U503+U504+U505-U506-U507-U508+U509)&gt;0,SUM(U498+U501-U502+U503+U504+U505-U506-U507-U508+U509),0)</f>
        <v>0</v>
      </c>
      <c r="V510" s="91"/>
      <c r="W510" s="135"/>
      <c r="X510" s="2">
        <v>1334</v>
      </c>
      <c r="Y510" s="90">
        <f>IF(SUM(Y498+Y501-Y502+Y504+Y505-Y506-Y507-Y508+Y509)&gt;0,SUM(Y498+Y501-Y502+Y504+Y505-Y506-Y507-Y508+Y509),0)</f>
        <v>0</v>
      </c>
      <c r="Z510" s="277"/>
      <c r="AA510" s="278"/>
      <c r="AB510" s="2">
        <v>1345</v>
      </c>
      <c r="AC510" s="90">
        <f>IF(SUM(AC498+AC501-AC502+AC504+AC505-AC506-AC507-AC508+AC509)&gt;0,SUM(AC498+AC501-AC502+AC504+AC505-AC506-AC507-AC508+AC509),0)</f>
        <v>0</v>
      </c>
      <c r="AD510" s="277"/>
      <c r="AE510" s="278"/>
      <c r="AF510" s="2">
        <v>1355</v>
      </c>
      <c r="AG510" s="90">
        <f>IF(SUM(AG498+AG501-AG502+AG504+AG505-AG506-AG507-AG508+AG509)&gt;0,SUM(AG498+AG501-AG502+AG504+AG505-AG506-AG507-AG508+AG509),0)</f>
        <v>0</v>
      </c>
      <c r="AH510" s="277"/>
      <c r="AI510" s="4" t="s">
        <v>860</v>
      </c>
      <c r="AJ510" s="16"/>
    </row>
    <row r="511" spans="1:36" ht="15" customHeight="1">
      <c r="A511" s="258" t="s">
        <v>861</v>
      </c>
      <c r="B511" s="119"/>
      <c r="C511" s="119"/>
      <c r="D511" s="120"/>
      <c r="E511" s="9">
        <v>1723</v>
      </c>
      <c r="F511" s="90">
        <f>IF(SUM(F498-F499+F501-F502+F504+F505-F506-F507-F508)&lt;0,SUM(F498-F499+F501-F502+F504+F505-F506-F507-F508),0)</f>
        <v>0</v>
      </c>
      <c r="G511" s="91"/>
      <c r="H511" s="91"/>
      <c r="I511" s="9">
        <v>1724</v>
      </c>
      <c r="J511" s="90">
        <f>IF(SUM(J498-J499+J501-J502+J504+J505-J506-J507-J508)&lt;0,SUM(J498-J499+J501-J502+J504+J505-J506-J507-J508),0)</f>
        <v>0</v>
      </c>
      <c r="K511" s="91"/>
      <c r="L511" s="91"/>
      <c r="M511" s="9">
        <v>1299</v>
      </c>
      <c r="N511" s="90">
        <f>IF(SUM(N498-N499+N501-N502+N503+N504+N505-N506-N507-N508+N509)&lt;0,SUM(N498-N499+N501-N502+N503+N504+N505-N506-N507-N508+N509),0)</f>
        <v>0</v>
      </c>
      <c r="O511" s="91"/>
      <c r="P511" s="9">
        <v>1373</v>
      </c>
      <c r="Q511" s="90">
        <f>IF(SUM(Q498-Q499+Q501-Q502+Q503+Q504+Q505-Q506-Q507-Q508+Q509)&lt;0,SUM(Q498-Q499+Q501-Q502+Q503+Q504+Q505-Q506-Q507-Q508+Q509),0)</f>
        <v>0</v>
      </c>
      <c r="R511" s="91"/>
      <c r="S511" s="91"/>
      <c r="T511" s="97"/>
      <c r="U511" s="98"/>
      <c r="V511" s="98"/>
      <c r="W511" s="99"/>
      <c r="X511" s="97"/>
      <c r="Y511" s="98"/>
      <c r="Z511" s="98"/>
      <c r="AA511" s="99"/>
      <c r="AB511" s="97"/>
      <c r="AC511" s="98"/>
      <c r="AD511" s="98"/>
      <c r="AE511" s="99"/>
      <c r="AF511" s="97"/>
      <c r="AG511" s="98"/>
      <c r="AH511" s="130"/>
      <c r="AI511" s="15" t="s">
        <v>862</v>
      </c>
      <c r="AJ511" s="16"/>
    </row>
    <row r="512" spans="1:36" ht="12.75" customHeight="1">
      <c r="A512" s="122" t="s">
        <v>863</v>
      </c>
      <c r="B512" s="123"/>
      <c r="C512" s="123"/>
      <c r="D512" s="123"/>
      <c r="E512" s="123"/>
      <c r="F512" s="123"/>
      <c r="G512" s="123"/>
      <c r="H512" s="123"/>
      <c r="I512" s="123"/>
      <c r="J512" s="123"/>
      <c r="K512" s="123"/>
      <c r="L512" s="123"/>
      <c r="M512" s="123"/>
      <c r="N512" s="123"/>
      <c r="O512" s="123"/>
      <c r="P512" s="123"/>
      <c r="Q512" s="123"/>
      <c r="R512" s="123"/>
      <c r="S512" s="123"/>
      <c r="T512" s="123"/>
      <c r="U512" s="123"/>
      <c r="V512" s="123"/>
      <c r="W512" s="123"/>
      <c r="X512" s="123"/>
      <c r="Y512" s="123"/>
      <c r="Z512" s="123"/>
      <c r="AA512" s="123"/>
      <c r="AB512" s="123"/>
      <c r="AC512" s="123"/>
      <c r="AD512" s="123"/>
      <c r="AE512" s="123"/>
      <c r="AF512" s="123"/>
      <c r="AG512" s="123"/>
      <c r="AH512" s="123"/>
      <c r="AI512" s="124"/>
    </row>
    <row r="513" spans="1:35" ht="12.75" customHeight="1">
      <c r="A513" s="125" t="s">
        <v>864</v>
      </c>
      <c r="B513" s="123"/>
      <c r="C513" s="123"/>
      <c r="D513" s="123"/>
      <c r="E513" s="123"/>
      <c r="F513" s="123"/>
      <c r="G513" s="123"/>
      <c r="H513" s="123"/>
      <c r="I513" s="123"/>
      <c r="J513" s="123"/>
      <c r="K513" s="123"/>
      <c r="L513" s="123"/>
      <c r="M513" s="123"/>
      <c r="N513" s="123"/>
      <c r="O513" s="123"/>
      <c r="P513" s="123"/>
      <c r="Q513" s="123"/>
      <c r="R513" s="123"/>
      <c r="S513" s="123"/>
      <c r="T513" s="123"/>
      <c r="U513" s="123"/>
      <c r="V513" s="123"/>
      <c r="W513" s="123"/>
      <c r="X513" s="123"/>
      <c r="Y513" s="123"/>
      <c r="Z513" s="123"/>
      <c r="AA513" s="123"/>
      <c r="AB513" s="123"/>
      <c r="AC513" s="123"/>
      <c r="AD513" s="123"/>
      <c r="AE513" s="123"/>
      <c r="AF513" s="123"/>
      <c r="AG513" s="123"/>
      <c r="AH513" s="123"/>
      <c r="AI513" s="124"/>
    </row>
    <row r="514" spans="1:35" ht="11.25" customHeight="1">
      <c r="A514" s="252"/>
      <c r="B514" s="88"/>
      <c r="C514" s="88"/>
      <c r="D514" s="88"/>
      <c r="E514" s="88"/>
      <c r="F514" s="88"/>
      <c r="G514" s="88"/>
      <c r="H514" s="88"/>
      <c r="I514" s="88"/>
      <c r="J514" s="88"/>
      <c r="K514" s="88"/>
      <c r="L514" s="88"/>
      <c r="M514" s="88"/>
      <c r="N514" s="88"/>
      <c r="O514" s="88"/>
      <c r="P514" s="88"/>
      <c r="Q514" s="88"/>
      <c r="R514" s="88"/>
      <c r="S514" s="88"/>
      <c r="T514" s="88"/>
      <c r="U514" s="88"/>
      <c r="V514" s="88"/>
      <c r="W514" s="88"/>
      <c r="X514" s="88"/>
      <c r="Y514" s="88"/>
      <c r="Z514" s="88"/>
      <c r="AA514" s="88"/>
      <c r="AB514" s="88"/>
      <c r="AC514" s="89"/>
      <c r="AD514" s="55"/>
      <c r="AE514" s="253" t="s">
        <v>865</v>
      </c>
      <c r="AF514" s="88"/>
      <c r="AG514" s="88"/>
      <c r="AH514" s="89"/>
      <c r="AI514" s="56"/>
    </row>
    <row r="515" spans="1:35" ht="13.5" customHeight="1">
      <c r="A515" s="282" t="s">
        <v>866</v>
      </c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  <c r="Z515" s="98"/>
      <c r="AA515" s="98"/>
      <c r="AB515" s="98"/>
      <c r="AC515" s="99"/>
      <c r="AD515" s="7">
        <v>1400</v>
      </c>
      <c r="AE515" s="90"/>
      <c r="AF515" s="91"/>
      <c r="AG515" s="91"/>
      <c r="AH515" s="91"/>
      <c r="AI515" s="4" t="s">
        <v>867</v>
      </c>
    </row>
    <row r="516" spans="1:35" ht="13.5" customHeight="1">
      <c r="A516" s="282" t="s">
        <v>868</v>
      </c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  <c r="Z516" s="98"/>
      <c r="AA516" s="98"/>
      <c r="AB516" s="98"/>
      <c r="AC516" s="99"/>
      <c r="AD516" s="7">
        <v>1817</v>
      </c>
      <c r="AE516" s="90"/>
      <c r="AF516" s="91"/>
      <c r="AG516" s="91"/>
      <c r="AH516" s="91"/>
      <c r="AI516" s="4" t="s">
        <v>869</v>
      </c>
    </row>
    <row r="517" spans="1:35" ht="13.5" customHeight="1">
      <c r="A517" s="282" t="s">
        <v>870</v>
      </c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  <c r="Y517" s="98"/>
      <c r="Z517" s="98"/>
      <c r="AA517" s="98"/>
      <c r="AB517" s="98"/>
      <c r="AC517" s="99"/>
      <c r="AD517" s="7">
        <v>1401</v>
      </c>
      <c r="AE517" s="90"/>
      <c r="AF517" s="91"/>
      <c r="AG517" s="91"/>
      <c r="AH517" s="91"/>
      <c r="AI517" s="4" t="s">
        <v>871</v>
      </c>
    </row>
    <row r="518" spans="1:35" ht="13.5" customHeight="1">
      <c r="A518" s="282" t="s">
        <v>872</v>
      </c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  <c r="Y518" s="98"/>
      <c r="Z518" s="98"/>
      <c r="AA518" s="98"/>
      <c r="AB518" s="98"/>
      <c r="AC518" s="99"/>
      <c r="AD518" s="7">
        <v>1402</v>
      </c>
      <c r="AE518" s="90"/>
      <c r="AF518" s="91"/>
      <c r="AG518" s="91"/>
      <c r="AH518" s="91"/>
      <c r="AI518" s="4" t="s">
        <v>873</v>
      </c>
    </row>
    <row r="519" spans="1:35" ht="13.5" customHeight="1">
      <c r="A519" s="282" t="s">
        <v>874</v>
      </c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  <c r="Y519" s="98"/>
      <c r="Z519" s="98"/>
      <c r="AA519" s="98"/>
      <c r="AB519" s="98"/>
      <c r="AC519" s="99"/>
      <c r="AD519" s="7">
        <v>1403</v>
      </c>
      <c r="AE519" s="90"/>
      <c r="AF519" s="91"/>
      <c r="AG519" s="91"/>
      <c r="AH519" s="91"/>
      <c r="AI519" s="4" t="s">
        <v>875</v>
      </c>
    </row>
    <row r="520" spans="1:35" ht="13.5" customHeight="1">
      <c r="A520" s="282" t="s">
        <v>876</v>
      </c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  <c r="AA520" s="98"/>
      <c r="AB520" s="98"/>
      <c r="AC520" s="99"/>
      <c r="AD520" s="7">
        <v>1587</v>
      </c>
      <c r="AE520" s="90"/>
      <c r="AF520" s="91"/>
      <c r="AG520" s="91"/>
      <c r="AH520" s="91"/>
      <c r="AI520" s="4" t="s">
        <v>877</v>
      </c>
    </row>
    <row r="521" spans="1:35" ht="13.5" customHeight="1">
      <c r="A521" s="282" t="s">
        <v>878</v>
      </c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  <c r="AA521" s="98"/>
      <c r="AB521" s="98"/>
      <c r="AC521" s="99"/>
      <c r="AD521" s="7">
        <v>1588</v>
      </c>
      <c r="AE521" s="90"/>
      <c r="AF521" s="91"/>
      <c r="AG521" s="91"/>
      <c r="AH521" s="91"/>
      <c r="AI521" s="4" t="s">
        <v>879</v>
      </c>
    </row>
    <row r="522" spans="1:35" ht="13.5" customHeight="1">
      <c r="A522" s="282" t="s">
        <v>880</v>
      </c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  <c r="AA522" s="98"/>
      <c r="AB522" s="98"/>
      <c r="AC522" s="99"/>
      <c r="AD522" s="7">
        <v>1404</v>
      </c>
      <c r="AE522" s="90"/>
      <c r="AF522" s="91"/>
      <c r="AG522" s="91"/>
      <c r="AH522" s="91"/>
      <c r="AI522" s="4" t="s">
        <v>881</v>
      </c>
    </row>
    <row r="523" spans="1:35" ht="13.5" customHeight="1">
      <c r="A523" s="282" t="s">
        <v>882</v>
      </c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  <c r="AA523" s="98"/>
      <c r="AB523" s="98"/>
      <c r="AC523" s="99"/>
      <c r="AD523" s="7">
        <v>1405</v>
      </c>
      <c r="AE523" s="90"/>
      <c r="AF523" s="91"/>
      <c r="AG523" s="91"/>
      <c r="AH523" s="91"/>
      <c r="AI523" s="4" t="s">
        <v>883</v>
      </c>
    </row>
    <row r="524" spans="1:35" ht="13.5" customHeight="1">
      <c r="A524" s="268" t="s">
        <v>884</v>
      </c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  <c r="AA524" s="98"/>
      <c r="AB524" s="98"/>
      <c r="AC524" s="99"/>
      <c r="AD524" s="7">
        <v>1410</v>
      </c>
      <c r="AE524" s="90">
        <f>SUM(AE515:AH523)</f>
        <v>0</v>
      </c>
      <c r="AF524" s="91"/>
      <c r="AG524" s="91"/>
      <c r="AH524" s="91"/>
      <c r="AI524" s="4" t="s">
        <v>885</v>
      </c>
    </row>
    <row r="525" spans="1:35" ht="13.5" customHeight="1">
      <c r="A525" s="282" t="s">
        <v>886</v>
      </c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  <c r="AA525" s="98"/>
      <c r="AB525" s="98"/>
      <c r="AC525" s="99"/>
      <c r="AD525" s="7">
        <v>1406</v>
      </c>
      <c r="AE525" s="90"/>
      <c r="AF525" s="91"/>
      <c r="AG525" s="91"/>
      <c r="AH525" s="91"/>
      <c r="AI525" s="4" t="s">
        <v>887</v>
      </c>
    </row>
    <row r="526" spans="1:35" ht="13.5" customHeight="1">
      <c r="A526" s="282" t="s">
        <v>888</v>
      </c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  <c r="Z526" s="98"/>
      <c r="AA526" s="98"/>
      <c r="AB526" s="98"/>
      <c r="AC526" s="99"/>
      <c r="AD526" s="7">
        <v>1407</v>
      </c>
      <c r="AE526" s="90"/>
      <c r="AF526" s="91"/>
      <c r="AG526" s="91"/>
      <c r="AH526" s="91"/>
      <c r="AI526" s="4" t="s">
        <v>889</v>
      </c>
    </row>
    <row r="527" spans="1:35" ht="13.5" customHeight="1">
      <c r="A527" s="271" t="s">
        <v>890</v>
      </c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  <c r="AA527" s="98"/>
      <c r="AB527" s="98"/>
      <c r="AC527" s="99"/>
      <c r="AD527" s="7">
        <v>1408</v>
      </c>
      <c r="AE527" s="90"/>
      <c r="AF527" s="91"/>
      <c r="AG527" s="91"/>
      <c r="AH527" s="91"/>
      <c r="AI527" s="4" t="s">
        <v>891</v>
      </c>
    </row>
    <row r="528" spans="1:35" ht="13.5" customHeight="1">
      <c r="A528" s="271" t="s">
        <v>892</v>
      </c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  <c r="AA528" s="98"/>
      <c r="AB528" s="98"/>
      <c r="AC528" s="99"/>
      <c r="AD528" s="7">
        <v>1409</v>
      </c>
      <c r="AE528" s="90"/>
      <c r="AF528" s="91"/>
      <c r="AG528" s="91"/>
      <c r="AH528" s="91"/>
      <c r="AI528" s="4" t="s">
        <v>893</v>
      </c>
    </row>
    <row r="529" spans="1:35" ht="13.5" customHeight="1">
      <c r="A529" s="271" t="s">
        <v>894</v>
      </c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  <c r="AA529" s="98"/>
      <c r="AB529" s="98"/>
      <c r="AC529" s="99"/>
      <c r="AD529" s="7">
        <v>1818</v>
      </c>
      <c r="AE529" s="90"/>
      <c r="AF529" s="91"/>
      <c r="AG529" s="91"/>
      <c r="AH529" s="91"/>
      <c r="AI529" s="4" t="s">
        <v>895</v>
      </c>
    </row>
    <row r="530" spans="1:35" ht="13.5" customHeight="1">
      <c r="A530" s="271" t="s">
        <v>896</v>
      </c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  <c r="AA530" s="98"/>
      <c r="AB530" s="98"/>
      <c r="AC530" s="99"/>
      <c r="AD530" s="7">
        <v>1429</v>
      </c>
      <c r="AE530" s="90"/>
      <c r="AF530" s="91"/>
      <c r="AG530" s="91"/>
      <c r="AH530" s="91"/>
      <c r="AI530" s="4" t="s">
        <v>897</v>
      </c>
    </row>
    <row r="531" spans="1:35" ht="13.5" customHeight="1">
      <c r="A531" s="271" t="s">
        <v>898</v>
      </c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  <c r="AA531" s="98"/>
      <c r="AB531" s="98"/>
      <c r="AC531" s="99"/>
      <c r="AD531" s="7">
        <v>1411</v>
      </c>
      <c r="AE531" s="90"/>
      <c r="AF531" s="91"/>
      <c r="AG531" s="91"/>
      <c r="AH531" s="91"/>
      <c r="AI531" s="4" t="s">
        <v>899</v>
      </c>
    </row>
    <row r="532" spans="1:35" ht="13.5" customHeight="1">
      <c r="A532" s="271" t="s">
        <v>900</v>
      </c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  <c r="AA532" s="98"/>
      <c r="AB532" s="98"/>
      <c r="AC532" s="99"/>
      <c r="AD532" s="7">
        <v>1412</v>
      </c>
      <c r="AE532" s="90"/>
      <c r="AF532" s="91"/>
      <c r="AG532" s="91"/>
      <c r="AH532" s="91"/>
      <c r="AI532" s="4" t="s">
        <v>901</v>
      </c>
    </row>
    <row r="533" spans="1:35" ht="13.5" customHeight="1">
      <c r="A533" s="271" t="s">
        <v>902</v>
      </c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  <c r="AA533" s="98"/>
      <c r="AB533" s="98"/>
      <c r="AC533" s="99"/>
      <c r="AD533" s="7">
        <v>1413</v>
      </c>
      <c r="AE533" s="90"/>
      <c r="AF533" s="91"/>
      <c r="AG533" s="91"/>
      <c r="AH533" s="91"/>
      <c r="AI533" s="4" t="s">
        <v>903</v>
      </c>
    </row>
    <row r="534" spans="1:35" ht="13.5" customHeight="1">
      <c r="A534" s="271" t="s">
        <v>904</v>
      </c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  <c r="AA534" s="98"/>
      <c r="AB534" s="98"/>
      <c r="AC534" s="99"/>
      <c r="AD534" s="7">
        <v>1415</v>
      </c>
      <c r="AE534" s="90"/>
      <c r="AF534" s="91"/>
      <c r="AG534" s="91"/>
      <c r="AH534" s="91"/>
      <c r="AI534" s="4" t="s">
        <v>905</v>
      </c>
    </row>
    <row r="535" spans="1:35" ht="13.5" customHeight="1">
      <c r="A535" s="271" t="s">
        <v>906</v>
      </c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  <c r="AA535" s="98"/>
      <c r="AB535" s="98"/>
      <c r="AC535" s="99"/>
      <c r="AD535" s="7">
        <v>1416</v>
      </c>
      <c r="AE535" s="90"/>
      <c r="AF535" s="91"/>
      <c r="AG535" s="91"/>
      <c r="AH535" s="91"/>
      <c r="AI535" s="4" t="s">
        <v>907</v>
      </c>
    </row>
    <row r="536" spans="1:35" ht="13.5" customHeight="1">
      <c r="A536" s="271" t="s">
        <v>908</v>
      </c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  <c r="AA536" s="98"/>
      <c r="AB536" s="98"/>
      <c r="AC536" s="99"/>
      <c r="AD536" s="7">
        <v>1417</v>
      </c>
      <c r="AE536" s="90"/>
      <c r="AF536" s="91"/>
      <c r="AG536" s="91"/>
      <c r="AH536" s="91"/>
      <c r="AI536" s="4" t="s">
        <v>909</v>
      </c>
    </row>
    <row r="537" spans="1:35" ht="13.5" customHeight="1">
      <c r="A537" s="271" t="s">
        <v>910</v>
      </c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  <c r="AA537" s="98"/>
      <c r="AB537" s="98"/>
      <c r="AC537" s="99"/>
      <c r="AD537" s="7">
        <v>1418</v>
      </c>
      <c r="AE537" s="90"/>
      <c r="AF537" s="91"/>
      <c r="AG537" s="91"/>
      <c r="AH537" s="91"/>
      <c r="AI537" s="4" t="s">
        <v>911</v>
      </c>
    </row>
    <row r="538" spans="1:35" ht="13.5" customHeight="1">
      <c r="A538" s="271" t="s">
        <v>912</v>
      </c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  <c r="AA538" s="98"/>
      <c r="AB538" s="98"/>
      <c r="AC538" s="99"/>
      <c r="AD538" s="7">
        <v>1419</v>
      </c>
      <c r="AE538" s="90"/>
      <c r="AF538" s="91"/>
      <c r="AG538" s="91"/>
      <c r="AH538" s="91"/>
      <c r="AI538" s="4" t="s">
        <v>913</v>
      </c>
    </row>
    <row r="539" spans="1:35" ht="13.5" customHeight="1">
      <c r="A539" s="271" t="s">
        <v>914</v>
      </c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  <c r="AA539" s="98"/>
      <c r="AB539" s="98"/>
      <c r="AC539" s="99"/>
      <c r="AD539" s="7">
        <v>1421</v>
      </c>
      <c r="AE539" s="90"/>
      <c r="AF539" s="91"/>
      <c r="AG539" s="91"/>
      <c r="AH539" s="91"/>
      <c r="AI539" s="4" t="s">
        <v>915</v>
      </c>
    </row>
    <row r="540" spans="1:35" ht="13.5" customHeight="1">
      <c r="A540" s="271" t="s">
        <v>916</v>
      </c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  <c r="AA540" s="98"/>
      <c r="AB540" s="98"/>
      <c r="AC540" s="99"/>
      <c r="AD540" s="7">
        <v>1422</v>
      </c>
      <c r="AE540" s="90"/>
      <c r="AF540" s="91"/>
      <c r="AG540" s="91"/>
      <c r="AH540" s="91"/>
      <c r="AI540" s="4" t="s">
        <v>917</v>
      </c>
    </row>
    <row r="541" spans="1:35" ht="13.5" customHeight="1">
      <c r="A541" s="271" t="s">
        <v>918</v>
      </c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  <c r="AA541" s="98"/>
      <c r="AB541" s="98"/>
      <c r="AC541" s="99"/>
      <c r="AD541" s="7">
        <v>1423</v>
      </c>
      <c r="AE541" s="90"/>
      <c r="AF541" s="91"/>
      <c r="AG541" s="91"/>
      <c r="AH541" s="91"/>
      <c r="AI541" s="4" t="s">
        <v>919</v>
      </c>
    </row>
    <row r="542" spans="1:35" ht="13.5" customHeight="1">
      <c r="A542" s="271" t="s">
        <v>920</v>
      </c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  <c r="AA542" s="98"/>
      <c r="AB542" s="98"/>
      <c r="AC542" s="99"/>
      <c r="AD542" s="7">
        <v>1424</v>
      </c>
      <c r="AE542" s="90"/>
      <c r="AF542" s="91"/>
      <c r="AG542" s="91"/>
      <c r="AH542" s="91"/>
      <c r="AI542" s="4" t="s">
        <v>921</v>
      </c>
    </row>
    <row r="543" spans="1:35" ht="13.5" customHeight="1">
      <c r="A543" s="271" t="s">
        <v>922</v>
      </c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  <c r="AA543" s="98"/>
      <c r="AB543" s="98"/>
      <c r="AC543" s="99"/>
      <c r="AD543" s="7">
        <v>1425</v>
      </c>
      <c r="AE543" s="90"/>
      <c r="AF543" s="91"/>
      <c r="AG543" s="91"/>
      <c r="AH543" s="91"/>
      <c r="AI543" s="4" t="s">
        <v>923</v>
      </c>
    </row>
    <row r="544" spans="1:35" ht="13.5" customHeight="1">
      <c r="A544" s="271" t="s">
        <v>924</v>
      </c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  <c r="AA544" s="98"/>
      <c r="AB544" s="98"/>
      <c r="AC544" s="99"/>
      <c r="AD544" s="7">
        <v>1426</v>
      </c>
      <c r="AE544" s="90"/>
      <c r="AF544" s="91"/>
      <c r="AG544" s="91"/>
      <c r="AH544" s="91"/>
      <c r="AI544" s="4" t="s">
        <v>925</v>
      </c>
    </row>
    <row r="545" spans="1:36" ht="13.5" customHeight="1">
      <c r="A545" s="271" t="s">
        <v>926</v>
      </c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  <c r="AA545" s="98"/>
      <c r="AB545" s="98"/>
      <c r="AC545" s="99"/>
      <c r="AD545" s="7">
        <v>1427</v>
      </c>
      <c r="AE545" s="90"/>
      <c r="AF545" s="91"/>
      <c r="AG545" s="91"/>
      <c r="AH545" s="91"/>
      <c r="AI545" s="4" t="s">
        <v>927</v>
      </c>
    </row>
    <row r="546" spans="1:36" ht="13.5" customHeight="1">
      <c r="A546" s="271" t="s">
        <v>928</v>
      </c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  <c r="AA546" s="98"/>
      <c r="AB546" s="98"/>
      <c r="AC546" s="99"/>
      <c r="AD546" s="7">
        <v>1428</v>
      </c>
      <c r="AE546" s="90"/>
      <c r="AF546" s="91"/>
      <c r="AG546" s="91"/>
      <c r="AH546" s="91"/>
      <c r="AI546" s="4" t="s">
        <v>929</v>
      </c>
    </row>
    <row r="547" spans="1:36" ht="13.5" customHeight="1">
      <c r="A547" s="268" t="s">
        <v>930</v>
      </c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  <c r="AA547" s="98"/>
      <c r="AB547" s="98"/>
      <c r="AC547" s="99"/>
      <c r="AD547" s="7">
        <v>1430</v>
      </c>
      <c r="AE547" s="90">
        <f>SUM(AE525:AH546)</f>
        <v>0</v>
      </c>
      <c r="AF547" s="91"/>
      <c r="AG547" s="91"/>
      <c r="AH547" s="91"/>
      <c r="AI547" s="4" t="s">
        <v>931</v>
      </c>
    </row>
    <row r="548" spans="1:36" ht="13.5" customHeight="1">
      <c r="A548" s="282" t="s">
        <v>932</v>
      </c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  <c r="AA548" s="98"/>
      <c r="AB548" s="98"/>
      <c r="AC548" s="99"/>
      <c r="AD548" s="7">
        <v>1431</v>
      </c>
      <c r="AE548" s="90">
        <f>+AE540</f>
        <v>0</v>
      </c>
      <c r="AF548" s="91"/>
      <c r="AG548" s="91"/>
      <c r="AH548" s="91"/>
      <c r="AI548" s="4" t="s">
        <v>933</v>
      </c>
      <c r="AJ548" s="16">
        <f>AE548-AE540</f>
        <v>0</v>
      </c>
    </row>
    <row r="549" spans="1:36" ht="26.25" customHeight="1">
      <c r="A549" s="282" t="s">
        <v>934</v>
      </c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  <c r="AA549" s="98"/>
      <c r="AB549" s="98"/>
      <c r="AC549" s="99"/>
      <c r="AD549" s="7">
        <v>1729</v>
      </c>
      <c r="AE549" s="90">
        <f>AE524-AE547+AE548</f>
        <v>0</v>
      </c>
      <c r="AF549" s="91"/>
      <c r="AG549" s="91"/>
      <c r="AH549" s="91"/>
      <c r="AI549" s="4" t="s">
        <v>935</v>
      </c>
    </row>
    <row r="550" spans="1:36" ht="13.5" customHeight="1">
      <c r="A550" s="271" t="s">
        <v>936</v>
      </c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  <c r="AA550" s="98"/>
      <c r="AB550" s="98"/>
      <c r="AC550" s="99"/>
      <c r="AD550" s="7">
        <v>1432</v>
      </c>
      <c r="AE550" s="90"/>
      <c r="AF550" s="91"/>
      <c r="AG550" s="91"/>
      <c r="AH550" s="91"/>
      <c r="AI550" s="4" t="s">
        <v>937</v>
      </c>
    </row>
    <row r="551" spans="1:36" ht="13.5" customHeight="1">
      <c r="A551" s="271" t="s">
        <v>938</v>
      </c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  <c r="AA551" s="98"/>
      <c r="AB551" s="98"/>
      <c r="AC551" s="99"/>
      <c r="AD551" s="7">
        <v>1433</v>
      </c>
      <c r="AE551" s="90"/>
      <c r="AF551" s="91"/>
      <c r="AG551" s="91"/>
      <c r="AH551" s="91"/>
      <c r="AI551" s="4" t="s">
        <v>939</v>
      </c>
    </row>
    <row r="552" spans="1:36" ht="13.5" customHeight="1">
      <c r="A552" s="268" t="s">
        <v>940</v>
      </c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98"/>
      <c r="T552" s="98"/>
      <c r="U552" s="98"/>
      <c r="V552" s="98"/>
      <c r="W552" s="98"/>
      <c r="X552" s="98"/>
      <c r="Y552" s="98"/>
      <c r="Z552" s="98"/>
      <c r="AA552" s="98"/>
      <c r="AB552" s="98"/>
      <c r="AC552" s="99"/>
      <c r="AD552" s="7">
        <v>1440</v>
      </c>
      <c r="AE552" s="90">
        <f>AE549-AE550-AE551</f>
        <v>0</v>
      </c>
      <c r="AF552" s="91"/>
      <c r="AG552" s="91"/>
      <c r="AH552" s="91"/>
      <c r="AI552" s="4" t="s">
        <v>941</v>
      </c>
      <c r="AJ552" s="16">
        <f>IF(AE552&lt;0,0,AE552-S89)</f>
        <v>0</v>
      </c>
    </row>
    <row r="553" spans="1:36" ht="13.5" customHeight="1">
      <c r="A553" s="272" t="s">
        <v>942</v>
      </c>
      <c r="B553" s="123"/>
      <c r="C553" s="123"/>
      <c r="D553" s="123"/>
      <c r="E553" s="123"/>
      <c r="F553" s="123"/>
      <c r="G553" s="123"/>
      <c r="H553" s="123"/>
      <c r="I553" s="123"/>
      <c r="J553" s="123"/>
      <c r="K553" s="123"/>
      <c r="L553" s="123"/>
      <c r="M553" s="123"/>
      <c r="N553" s="123"/>
      <c r="O553" s="123"/>
      <c r="P553" s="123"/>
      <c r="Q553" s="123"/>
      <c r="R553" s="123"/>
      <c r="S553" s="123"/>
      <c r="T553" s="123"/>
      <c r="U553" s="123"/>
      <c r="V553" s="123"/>
      <c r="W553" s="123"/>
      <c r="X553" s="123"/>
      <c r="Y553" s="123"/>
      <c r="Z553" s="123"/>
      <c r="AA553" s="123"/>
      <c r="AB553" s="123"/>
      <c r="AC553" s="123"/>
      <c r="AD553" s="123"/>
      <c r="AE553" s="123"/>
      <c r="AF553" s="123"/>
      <c r="AG553" s="123"/>
      <c r="AH553" s="123"/>
      <c r="AI553" s="124"/>
    </row>
    <row r="554" spans="1:36" ht="13.5" customHeight="1">
      <c r="A554" s="273" t="s">
        <v>943</v>
      </c>
      <c r="B554" s="123"/>
      <c r="C554" s="123"/>
      <c r="D554" s="123"/>
      <c r="E554" s="123"/>
      <c r="F554" s="123"/>
      <c r="G554" s="123"/>
      <c r="H554" s="123"/>
      <c r="I554" s="123"/>
      <c r="J554" s="123"/>
      <c r="K554" s="123"/>
      <c r="L554" s="123"/>
      <c r="M554" s="123"/>
      <c r="N554" s="123"/>
      <c r="O554" s="123"/>
      <c r="P554" s="123"/>
      <c r="Q554" s="123"/>
      <c r="R554" s="123"/>
      <c r="S554" s="123"/>
      <c r="T554" s="123"/>
      <c r="U554" s="123"/>
      <c r="V554" s="123"/>
      <c r="W554" s="123"/>
      <c r="X554" s="123"/>
      <c r="Y554" s="123"/>
      <c r="Z554" s="123"/>
      <c r="AA554" s="123"/>
      <c r="AB554" s="123"/>
      <c r="AC554" s="123"/>
      <c r="AD554" s="123"/>
      <c r="AE554" s="123"/>
      <c r="AF554" s="123"/>
      <c r="AG554" s="123"/>
      <c r="AH554" s="123"/>
      <c r="AI554" s="124"/>
    </row>
    <row r="555" spans="1:36" ht="13.5" customHeight="1">
      <c r="A555" s="276" t="s">
        <v>944</v>
      </c>
      <c r="B555" s="88"/>
      <c r="C555" s="88"/>
      <c r="D555" s="88"/>
      <c r="E555" s="88"/>
      <c r="F555" s="88"/>
      <c r="G555" s="88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8"/>
      <c r="S555" s="88"/>
      <c r="T555" s="88"/>
      <c r="U555" s="88"/>
      <c r="V555" s="88"/>
      <c r="W555" s="88"/>
      <c r="X555" s="88"/>
      <c r="Y555" s="88"/>
      <c r="Z555" s="88"/>
      <c r="AA555" s="88"/>
      <c r="AB555" s="88"/>
      <c r="AC555" s="89"/>
      <c r="AD555" s="325">
        <v>1703</v>
      </c>
      <c r="AE555" s="90">
        <f>+AE586</f>
        <v>0</v>
      </c>
      <c r="AF555" s="91"/>
      <c r="AG555" s="91"/>
      <c r="AH555" s="91"/>
      <c r="AI555" s="31" t="s">
        <v>945</v>
      </c>
      <c r="AJ555" s="16">
        <f>AE555-AE586</f>
        <v>0</v>
      </c>
    </row>
    <row r="556" spans="1:36" ht="13.5" customHeight="1">
      <c r="A556" s="271" t="s">
        <v>946</v>
      </c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  <c r="AA556" s="98"/>
      <c r="AB556" s="98"/>
      <c r="AC556" s="99"/>
      <c r="AD556" s="7">
        <v>1719</v>
      </c>
      <c r="AE556" s="90">
        <f>-AE587</f>
        <v>0</v>
      </c>
      <c r="AF556" s="91"/>
      <c r="AG556" s="91"/>
      <c r="AH556" s="91"/>
      <c r="AI556" s="4" t="s">
        <v>947</v>
      </c>
      <c r="AJ556" s="16">
        <f>AE556+AE587</f>
        <v>0</v>
      </c>
    </row>
    <row r="557" spans="1:36" ht="13.5" customHeight="1">
      <c r="A557" s="271" t="s">
        <v>948</v>
      </c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  <c r="AA557" s="98"/>
      <c r="AB557" s="98"/>
      <c r="AC557" s="99"/>
      <c r="AD557" s="7">
        <v>1492</v>
      </c>
      <c r="AE557" s="90"/>
      <c r="AF557" s="91"/>
      <c r="AG557" s="91"/>
      <c r="AH557" s="91"/>
      <c r="AI557" s="4" t="s">
        <v>949</v>
      </c>
      <c r="AJ557" s="16">
        <f>AE557-N605-U605-Y605-AC605</f>
        <v>0</v>
      </c>
    </row>
    <row r="558" spans="1:36" ht="13.5" customHeight="1">
      <c r="A558" s="271" t="s">
        <v>950</v>
      </c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  <c r="AA558" s="98"/>
      <c r="AB558" s="98"/>
      <c r="AC558" s="99"/>
      <c r="AD558" s="7">
        <v>1704</v>
      </c>
      <c r="AE558" s="90">
        <f>+AE578</f>
        <v>0</v>
      </c>
      <c r="AF558" s="91"/>
      <c r="AG558" s="91"/>
      <c r="AH558" s="91"/>
      <c r="AI558" s="4" t="s">
        <v>951</v>
      </c>
      <c r="AJ558" s="16">
        <f>AE558-J602</f>
        <v>0</v>
      </c>
    </row>
    <row r="559" spans="1:36" ht="13.5" customHeight="1">
      <c r="A559" s="268" t="s">
        <v>952</v>
      </c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  <c r="AA559" s="98"/>
      <c r="AB559" s="98"/>
      <c r="AC559" s="99"/>
      <c r="AD559" s="7">
        <v>1720</v>
      </c>
      <c r="AE559" s="90">
        <f>AE555-AE556+AE557+AE558</f>
        <v>0</v>
      </c>
      <c r="AF559" s="91"/>
      <c r="AG559" s="91"/>
      <c r="AH559" s="91"/>
      <c r="AI559" s="4" t="s">
        <v>953</v>
      </c>
      <c r="AJ559" s="16"/>
    </row>
    <row r="560" spans="1:36" ht="13.5" customHeight="1">
      <c r="A560" s="271" t="s">
        <v>954</v>
      </c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  <c r="AA560" s="98"/>
      <c r="AB560" s="98"/>
      <c r="AC560" s="99"/>
      <c r="AD560" s="7">
        <v>1493</v>
      </c>
      <c r="AE560" s="90"/>
      <c r="AF560" s="91"/>
      <c r="AG560" s="91"/>
      <c r="AH560" s="91"/>
      <c r="AI560" s="4" t="s">
        <v>955</v>
      </c>
      <c r="AJ560" s="16">
        <f>AE560-N604-Q604-U604-Y604-AC604</f>
        <v>0</v>
      </c>
    </row>
    <row r="561" spans="1:36" ht="13.5" customHeight="1">
      <c r="A561" s="271" t="s">
        <v>956</v>
      </c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  <c r="AB561" s="98"/>
      <c r="AC561" s="99"/>
      <c r="AD561" s="7">
        <v>1494</v>
      </c>
      <c r="AE561" s="90"/>
      <c r="AF561" s="91"/>
      <c r="AG561" s="91"/>
      <c r="AH561" s="91"/>
      <c r="AI561" s="4" t="s">
        <v>957</v>
      </c>
      <c r="AJ561" s="16"/>
    </row>
    <row r="562" spans="1:36" ht="13.5" customHeight="1">
      <c r="A562" s="271" t="s">
        <v>958</v>
      </c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  <c r="AB562" s="98"/>
      <c r="AC562" s="99"/>
      <c r="AD562" s="7">
        <v>1725</v>
      </c>
      <c r="AE562" s="90"/>
      <c r="AF562" s="91"/>
      <c r="AG562" s="91"/>
      <c r="AH562" s="91"/>
      <c r="AI562" s="4" t="s">
        <v>959</v>
      </c>
      <c r="AJ562" s="16"/>
    </row>
    <row r="563" spans="1:36" ht="13.5" customHeight="1">
      <c r="A563" s="271" t="s">
        <v>960</v>
      </c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  <c r="AB563" s="98"/>
      <c r="AC563" s="99"/>
      <c r="AD563" s="7">
        <v>1727</v>
      </c>
      <c r="AE563" s="90"/>
      <c r="AF563" s="91"/>
      <c r="AG563" s="91"/>
      <c r="AH563" s="91"/>
      <c r="AI563" s="4" t="s">
        <v>961</v>
      </c>
      <c r="AJ563" s="16"/>
    </row>
    <row r="564" spans="1:36" ht="13.5" customHeight="1">
      <c r="A564" s="279" t="s">
        <v>962</v>
      </c>
      <c r="B564" s="119"/>
      <c r="C564" s="119"/>
      <c r="D564" s="119"/>
      <c r="E564" s="119"/>
      <c r="F564" s="119"/>
      <c r="G564" s="119"/>
      <c r="H564" s="119"/>
      <c r="I564" s="119"/>
      <c r="J564" s="119"/>
      <c r="K564" s="119"/>
      <c r="L564" s="119"/>
      <c r="M564" s="119"/>
      <c r="N564" s="119"/>
      <c r="O564" s="119"/>
      <c r="P564" s="119"/>
      <c r="Q564" s="119"/>
      <c r="R564" s="119"/>
      <c r="S564" s="119"/>
      <c r="T564" s="119"/>
      <c r="U564" s="119"/>
      <c r="V564" s="119"/>
      <c r="W564" s="119"/>
      <c r="X564" s="119"/>
      <c r="Y564" s="119"/>
      <c r="Z564" s="119"/>
      <c r="AA564" s="119"/>
      <c r="AB564" s="119"/>
      <c r="AC564" s="120"/>
      <c r="AD564" s="326">
        <v>1500</v>
      </c>
      <c r="AE564" s="90">
        <f>AE559-AE560-AE561-AE562-AE563</f>
        <v>0</v>
      </c>
      <c r="AF564" s="91"/>
      <c r="AG564" s="91"/>
      <c r="AH564" s="91"/>
      <c r="AI564" s="15" t="s">
        <v>963</v>
      </c>
      <c r="AJ564" s="16">
        <f>IF(AE564&lt;0,0,AE564-J599)</f>
        <v>0</v>
      </c>
    </row>
    <row r="565" spans="1:36" ht="13.5" customHeight="1">
      <c r="A565" s="272" t="s">
        <v>964</v>
      </c>
      <c r="B565" s="123"/>
      <c r="C565" s="123"/>
      <c r="D565" s="123"/>
      <c r="E565" s="123"/>
      <c r="F565" s="123"/>
      <c r="G565" s="123"/>
      <c r="H565" s="123"/>
      <c r="I565" s="123"/>
      <c r="J565" s="123"/>
      <c r="K565" s="123"/>
      <c r="L565" s="123"/>
      <c r="M565" s="123"/>
      <c r="N565" s="123"/>
      <c r="O565" s="123"/>
      <c r="P565" s="123"/>
      <c r="Q565" s="123"/>
      <c r="R565" s="123"/>
      <c r="S565" s="123"/>
      <c r="T565" s="123"/>
      <c r="U565" s="123"/>
      <c r="V565" s="123"/>
      <c r="W565" s="123"/>
      <c r="X565" s="123"/>
      <c r="Y565" s="123"/>
      <c r="Z565" s="123"/>
      <c r="AA565" s="123"/>
      <c r="AB565" s="123"/>
      <c r="AC565" s="123"/>
      <c r="AD565" s="123"/>
      <c r="AE565" s="123"/>
      <c r="AF565" s="123"/>
      <c r="AG565" s="123"/>
      <c r="AH565" s="123"/>
      <c r="AI565" s="124"/>
    </row>
    <row r="566" spans="1:36" ht="13.5" customHeight="1">
      <c r="A566" s="273" t="s">
        <v>965</v>
      </c>
      <c r="B566" s="123"/>
      <c r="C566" s="123"/>
      <c r="D566" s="123"/>
      <c r="E566" s="123"/>
      <c r="F566" s="123"/>
      <c r="G566" s="123"/>
      <c r="H566" s="123"/>
      <c r="I566" s="123"/>
      <c r="J566" s="123"/>
      <c r="K566" s="123"/>
      <c r="L566" s="123"/>
      <c r="M566" s="123"/>
      <c r="N566" s="123"/>
      <c r="O566" s="123"/>
      <c r="P566" s="123"/>
      <c r="Q566" s="123"/>
      <c r="R566" s="123"/>
      <c r="S566" s="123"/>
      <c r="T566" s="123"/>
      <c r="U566" s="123"/>
      <c r="V566" s="123"/>
      <c r="W566" s="123"/>
      <c r="X566" s="123"/>
      <c r="Y566" s="123"/>
      <c r="Z566" s="123"/>
      <c r="AA566" s="123"/>
      <c r="AB566" s="123"/>
      <c r="AC566" s="123"/>
      <c r="AD566" s="123"/>
      <c r="AE566" s="123"/>
      <c r="AF566" s="123"/>
      <c r="AG566" s="123"/>
      <c r="AH566" s="123"/>
      <c r="AI566" s="124"/>
    </row>
    <row r="567" spans="1:36" ht="14.25" customHeight="1">
      <c r="A567" s="57" t="s">
        <v>966</v>
      </c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9"/>
      <c r="AD567" s="2">
        <v>1445</v>
      </c>
      <c r="AE567" s="90"/>
      <c r="AF567" s="91"/>
      <c r="AG567" s="91"/>
      <c r="AH567" s="91"/>
      <c r="AI567" s="4" t="s">
        <v>967</v>
      </c>
    </row>
    <row r="568" spans="1:36" ht="14.25" customHeight="1">
      <c r="A568" s="57" t="s">
        <v>968</v>
      </c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9"/>
      <c r="AD568" s="2">
        <v>1446</v>
      </c>
      <c r="AE568" s="90"/>
      <c r="AF568" s="91"/>
      <c r="AG568" s="91"/>
      <c r="AH568" s="91"/>
      <c r="AI568" s="4" t="s">
        <v>969</v>
      </c>
    </row>
    <row r="569" spans="1:36" ht="14.25" customHeight="1">
      <c r="A569" s="57" t="s">
        <v>970</v>
      </c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9"/>
      <c r="AD569" s="2">
        <v>1374</v>
      </c>
      <c r="AE569" s="90"/>
      <c r="AF569" s="91"/>
      <c r="AG569" s="91"/>
      <c r="AH569" s="91"/>
      <c r="AI569" s="4" t="s">
        <v>971</v>
      </c>
    </row>
    <row r="570" spans="1:36" ht="14.25" customHeight="1">
      <c r="A570" s="57" t="s">
        <v>972</v>
      </c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9"/>
      <c r="AD570" s="2">
        <v>1375</v>
      </c>
      <c r="AE570" s="90"/>
      <c r="AF570" s="91"/>
      <c r="AG570" s="91"/>
      <c r="AH570" s="91"/>
      <c r="AI570" s="4" t="s">
        <v>973</v>
      </c>
    </row>
    <row r="571" spans="1:36" ht="14.25" customHeight="1">
      <c r="A571" s="57" t="s">
        <v>974</v>
      </c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9"/>
      <c r="AD571" s="2">
        <v>1376</v>
      </c>
      <c r="AE571" s="90"/>
      <c r="AF571" s="91"/>
      <c r="AG571" s="91"/>
      <c r="AH571" s="91"/>
      <c r="AI571" s="4" t="s">
        <v>975</v>
      </c>
    </row>
    <row r="572" spans="1:36" ht="14.25" customHeight="1">
      <c r="A572" s="57" t="s">
        <v>976</v>
      </c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9"/>
      <c r="AD572" s="2">
        <v>1705</v>
      </c>
      <c r="AE572" s="90">
        <f>IF(AE552&lt;0,0,AE552)</f>
        <v>0</v>
      </c>
      <c r="AF572" s="91"/>
      <c r="AG572" s="91"/>
      <c r="AH572" s="91"/>
      <c r="AI572" s="4" t="s">
        <v>977</v>
      </c>
      <c r="AJ572" s="16">
        <f>IF(AE552&lt;0,0,AE572-AE552)</f>
        <v>0</v>
      </c>
    </row>
    <row r="573" spans="1:36" ht="14.25" customHeight="1">
      <c r="A573" s="57" t="s">
        <v>978</v>
      </c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9"/>
      <c r="AD573" s="2">
        <v>1706</v>
      </c>
      <c r="AE573" s="90">
        <f>IF(AE552&lt;0,-AE552,0)</f>
        <v>0</v>
      </c>
      <c r="AF573" s="91"/>
      <c r="AG573" s="91"/>
      <c r="AH573" s="91"/>
      <c r="AI573" s="4" t="s">
        <v>979</v>
      </c>
      <c r="AJ573" s="16">
        <f>IF(AE552&lt;0,AE573+AE552,0)</f>
        <v>0</v>
      </c>
    </row>
    <row r="574" spans="1:36" ht="14.25" customHeight="1">
      <c r="A574" s="57" t="s">
        <v>980</v>
      </c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9"/>
      <c r="AD574" s="2">
        <v>1707</v>
      </c>
      <c r="AE574" s="90">
        <f>+AE544</f>
        <v>0</v>
      </c>
      <c r="AF574" s="91"/>
      <c r="AG574" s="91"/>
      <c r="AH574" s="91"/>
      <c r="AI574" s="4" t="s">
        <v>981</v>
      </c>
      <c r="AJ574" s="16">
        <f>AE574-AE544</f>
        <v>0</v>
      </c>
    </row>
    <row r="575" spans="1:36" ht="14.25" customHeight="1">
      <c r="A575" s="57" t="s">
        <v>982</v>
      </c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9"/>
      <c r="AD575" s="2">
        <v>1377</v>
      </c>
      <c r="AE575" s="90"/>
      <c r="AF575" s="91"/>
      <c r="AG575" s="91"/>
      <c r="AH575" s="91"/>
      <c r="AI575" s="4" t="s">
        <v>983</v>
      </c>
    </row>
    <row r="576" spans="1:36" ht="14.25" customHeight="1">
      <c r="A576" s="57" t="s">
        <v>984</v>
      </c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9"/>
      <c r="AD576" s="2">
        <v>1378</v>
      </c>
      <c r="AE576" s="90"/>
      <c r="AF576" s="91"/>
      <c r="AG576" s="91"/>
      <c r="AH576" s="91"/>
      <c r="AI576" s="4" t="s">
        <v>985</v>
      </c>
    </row>
    <row r="577" spans="1:36" ht="14.25" customHeight="1">
      <c r="A577" s="57" t="s">
        <v>986</v>
      </c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9"/>
      <c r="AD577" s="2">
        <v>1726</v>
      </c>
      <c r="AE577" s="90"/>
      <c r="AF577" s="91"/>
      <c r="AG577" s="91"/>
      <c r="AH577" s="91"/>
      <c r="AI577" s="4" t="s">
        <v>987</v>
      </c>
      <c r="AJ577" s="16"/>
    </row>
    <row r="578" spans="1:36" ht="14.25" customHeight="1">
      <c r="A578" s="57" t="s">
        <v>988</v>
      </c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9"/>
      <c r="AD578" s="2">
        <v>1479</v>
      </c>
      <c r="AE578" s="90">
        <f>+J602</f>
        <v>0</v>
      </c>
      <c r="AF578" s="91"/>
      <c r="AG578" s="91"/>
      <c r="AH578" s="91"/>
      <c r="AI578" s="4" t="s">
        <v>989</v>
      </c>
      <c r="AJ578" s="16">
        <f>AE578-AE558</f>
        <v>0</v>
      </c>
    </row>
    <row r="579" spans="1:36" ht="14.25" customHeight="1">
      <c r="A579" s="57" t="s">
        <v>990</v>
      </c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9"/>
      <c r="AD579" s="2">
        <v>1708</v>
      </c>
      <c r="AE579" s="90">
        <f>+AE548</f>
        <v>0</v>
      </c>
      <c r="AF579" s="91"/>
      <c r="AG579" s="91"/>
      <c r="AH579" s="91"/>
      <c r="AI579" s="4" t="s">
        <v>991</v>
      </c>
      <c r="AJ579" s="16">
        <f>AE579-AE540</f>
        <v>0</v>
      </c>
    </row>
    <row r="580" spans="1:36" ht="14.25" customHeight="1">
      <c r="A580" s="57" t="s">
        <v>992</v>
      </c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9"/>
      <c r="AD580" s="2">
        <v>1709</v>
      </c>
      <c r="AE580" s="90">
        <f>+AE522</f>
        <v>0</v>
      </c>
      <c r="AF580" s="91"/>
      <c r="AG580" s="91"/>
      <c r="AH580" s="91"/>
      <c r="AI580" s="4" t="s">
        <v>993</v>
      </c>
      <c r="AJ580" s="16">
        <f>AE580-AE522</f>
        <v>0</v>
      </c>
    </row>
    <row r="581" spans="1:36" ht="14.25" customHeight="1">
      <c r="A581" s="57" t="s">
        <v>994</v>
      </c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9"/>
      <c r="AD581" s="2">
        <v>1379</v>
      </c>
      <c r="AE581" s="90"/>
      <c r="AF581" s="91"/>
      <c r="AG581" s="91"/>
      <c r="AH581" s="91"/>
      <c r="AI581" s="4" t="s">
        <v>995</v>
      </c>
      <c r="AJ581" s="16"/>
    </row>
    <row r="582" spans="1:36" ht="14.25" customHeight="1">
      <c r="A582" s="57" t="s">
        <v>996</v>
      </c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9"/>
      <c r="AD582" s="2">
        <v>1710</v>
      </c>
      <c r="AE582" s="90">
        <f t="shared" ref="AE582:AE583" si="13">+AE550</f>
        <v>0</v>
      </c>
      <c r="AF582" s="91"/>
      <c r="AG582" s="91"/>
      <c r="AH582" s="91"/>
      <c r="AI582" s="4" t="s">
        <v>997</v>
      </c>
      <c r="AJ582" s="16">
        <f t="shared" ref="AJ582:AJ583" si="14">AE582-AE550</f>
        <v>0</v>
      </c>
    </row>
    <row r="583" spans="1:36" ht="14.25" customHeight="1">
      <c r="A583" s="57" t="s">
        <v>998</v>
      </c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9"/>
      <c r="AD583" s="2">
        <v>1711</v>
      </c>
      <c r="AE583" s="90">
        <f t="shared" si="13"/>
        <v>0</v>
      </c>
      <c r="AF583" s="91"/>
      <c r="AG583" s="91"/>
      <c r="AH583" s="91"/>
      <c r="AI583" s="4" t="s">
        <v>999</v>
      </c>
      <c r="AJ583" s="16">
        <f t="shared" si="14"/>
        <v>0</v>
      </c>
    </row>
    <row r="584" spans="1:36" ht="14.25" customHeight="1">
      <c r="A584" s="57" t="s">
        <v>1000</v>
      </c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9"/>
      <c r="AD584" s="2">
        <v>1380</v>
      </c>
      <c r="AE584" s="90"/>
      <c r="AF584" s="91"/>
      <c r="AG584" s="91"/>
      <c r="AH584" s="91"/>
      <c r="AI584" s="4" t="s">
        <v>1001</v>
      </c>
      <c r="AJ584" s="16"/>
    </row>
    <row r="585" spans="1:36" ht="14.25" customHeight="1">
      <c r="A585" s="57" t="s">
        <v>1002</v>
      </c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9"/>
      <c r="AD585" s="2">
        <v>1381</v>
      </c>
      <c r="AE585" s="90"/>
      <c r="AF585" s="91"/>
      <c r="AG585" s="91"/>
      <c r="AH585" s="91"/>
      <c r="AI585" s="4" t="s">
        <v>1003</v>
      </c>
      <c r="AJ585" s="16"/>
    </row>
    <row r="586" spans="1:36" ht="13.5" customHeight="1">
      <c r="A586" s="268" t="s">
        <v>1004</v>
      </c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  <c r="AA586" s="98"/>
      <c r="AB586" s="98"/>
      <c r="AC586" s="99"/>
      <c r="AD586" s="2">
        <v>1545</v>
      </c>
      <c r="AE586" s="90">
        <f>IF(SUM(AE567-AE568+AE569+AE570-AE571+AE572-AE573+AE574+AE575-AE576+AE577-AE578-AE579-AE580-AE581+AE582+AE583+AE584-AE585)&gt;0,SUM(AE567-AE568+AE569+AE570-AE571+AE572-AE573+AE574+AE575-AE576+AE577-AE578-AE579-AE580-AE581+AE582+AE583+AE584-AE585),0)</f>
        <v>0</v>
      </c>
      <c r="AF586" s="91"/>
      <c r="AG586" s="91"/>
      <c r="AH586" s="91"/>
      <c r="AI586" s="4" t="s">
        <v>1005</v>
      </c>
      <c r="AJ586" s="16"/>
    </row>
    <row r="587" spans="1:36" ht="13.5" customHeight="1">
      <c r="A587" s="279" t="s">
        <v>1006</v>
      </c>
      <c r="B587" s="119"/>
      <c r="C587" s="119"/>
      <c r="D587" s="119"/>
      <c r="E587" s="119"/>
      <c r="F587" s="119"/>
      <c r="G587" s="119"/>
      <c r="H587" s="119"/>
      <c r="I587" s="119"/>
      <c r="J587" s="119"/>
      <c r="K587" s="119"/>
      <c r="L587" s="119"/>
      <c r="M587" s="119"/>
      <c r="N587" s="119"/>
      <c r="O587" s="119"/>
      <c r="P587" s="119"/>
      <c r="Q587" s="119"/>
      <c r="R587" s="119"/>
      <c r="S587" s="119"/>
      <c r="T587" s="119"/>
      <c r="U587" s="119"/>
      <c r="V587" s="119"/>
      <c r="W587" s="119"/>
      <c r="X587" s="119"/>
      <c r="Y587" s="119"/>
      <c r="Z587" s="119"/>
      <c r="AA587" s="119"/>
      <c r="AB587" s="119"/>
      <c r="AC587" s="120"/>
      <c r="AD587" s="2">
        <v>1546</v>
      </c>
      <c r="AE587" s="90">
        <f>IF(SUM(AE567-AE568+AE569+AE570-AE571+AE572-AE573+AE574+AE575-AE576+AE577-AE578-AE579-AE580-AE581+AE582+AE583+AE584-AE585)&lt;0,SUM(AE567-AE568+AE569+AE570-AE571+AE572-AE573+AE574+AE575-AE576+AE577-AE578-AE579-AE580-AE581+AE582+AE583+AE584-AE585),0)</f>
        <v>0</v>
      </c>
      <c r="AF587" s="91"/>
      <c r="AG587" s="91"/>
      <c r="AH587" s="91"/>
      <c r="AI587" s="15" t="s">
        <v>1007</v>
      </c>
      <c r="AJ587" s="16"/>
    </row>
    <row r="588" spans="1:36" ht="13.5" customHeight="1">
      <c r="A588" s="272" t="s">
        <v>1008</v>
      </c>
      <c r="B588" s="123"/>
      <c r="C588" s="123"/>
      <c r="D588" s="123"/>
      <c r="E588" s="123"/>
      <c r="F588" s="123"/>
      <c r="G588" s="123"/>
      <c r="H588" s="123"/>
      <c r="I588" s="123"/>
      <c r="J588" s="123"/>
      <c r="K588" s="123"/>
      <c r="L588" s="123"/>
      <c r="M588" s="123"/>
      <c r="N588" s="123"/>
      <c r="O588" s="123"/>
      <c r="P588" s="123"/>
      <c r="Q588" s="123"/>
      <c r="R588" s="123"/>
      <c r="S588" s="123"/>
      <c r="T588" s="123"/>
      <c r="U588" s="123"/>
      <c r="V588" s="123"/>
      <c r="W588" s="123"/>
      <c r="X588" s="123"/>
      <c r="Y588" s="123"/>
      <c r="Z588" s="123"/>
      <c r="AA588" s="123"/>
      <c r="AB588" s="123"/>
      <c r="AC588" s="123"/>
      <c r="AD588" s="123"/>
      <c r="AE588" s="123"/>
      <c r="AF588" s="123"/>
      <c r="AG588" s="123"/>
      <c r="AH588" s="123"/>
      <c r="AI588" s="124"/>
    </row>
    <row r="589" spans="1:36" ht="13.5" customHeight="1">
      <c r="A589" s="273" t="s">
        <v>1009</v>
      </c>
      <c r="B589" s="123"/>
      <c r="C589" s="123"/>
      <c r="D589" s="123"/>
      <c r="E589" s="123"/>
      <c r="F589" s="123"/>
      <c r="G589" s="123"/>
      <c r="H589" s="123"/>
      <c r="I589" s="123"/>
      <c r="J589" s="123"/>
      <c r="K589" s="123"/>
      <c r="L589" s="123"/>
      <c r="M589" s="123"/>
      <c r="N589" s="123"/>
      <c r="O589" s="123"/>
      <c r="P589" s="123"/>
      <c r="Q589" s="123"/>
      <c r="R589" s="123"/>
      <c r="S589" s="123"/>
      <c r="T589" s="123"/>
      <c r="U589" s="123"/>
      <c r="V589" s="123"/>
      <c r="W589" s="123"/>
      <c r="X589" s="123"/>
      <c r="Y589" s="123"/>
      <c r="Z589" s="123"/>
      <c r="AA589" s="123"/>
      <c r="AB589" s="123"/>
      <c r="AC589" s="123"/>
      <c r="AD589" s="123"/>
      <c r="AE589" s="123"/>
      <c r="AF589" s="123"/>
      <c r="AG589" s="123"/>
      <c r="AH589" s="123"/>
      <c r="AI589" s="124"/>
    </row>
    <row r="590" spans="1:36" ht="12.75" customHeight="1">
      <c r="A590" s="281"/>
      <c r="B590" s="101"/>
      <c r="C590" s="101"/>
      <c r="D590" s="101"/>
      <c r="E590" s="101"/>
      <c r="F590" s="101"/>
      <c r="G590" s="101"/>
      <c r="H590" s="102"/>
      <c r="I590" s="274" t="s">
        <v>1010</v>
      </c>
      <c r="J590" s="101"/>
      <c r="K590" s="101"/>
      <c r="L590" s="102"/>
      <c r="M590" s="121" t="s">
        <v>1011</v>
      </c>
      <c r="N590" s="88"/>
      <c r="O590" s="88"/>
      <c r="P590" s="88"/>
      <c r="Q590" s="88"/>
      <c r="R590" s="88"/>
      <c r="S590" s="88"/>
      <c r="T590" s="88"/>
      <c r="U590" s="88"/>
      <c r="V590" s="88"/>
      <c r="W590" s="88"/>
      <c r="X590" s="88"/>
      <c r="Y590" s="88"/>
      <c r="Z590" s="88"/>
      <c r="AA590" s="88"/>
      <c r="AB590" s="88"/>
      <c r="AC590" s="88"/>
      <c r="AD590" s="88"/>
      <c r="AE590" s="89"/>
      <c r="AF590" s="274" t="s">
        <v>1012</v>
      </c>
      <c r="AG590" s="101"/>
      <c r="AH590" s="102"/>
      <c r="AI590" s="275"/>
    </row>
    <row r="591" spans="1:36" ht="12.75" customHeight="1">
      <c r="A591" s="103"/>
      <c r="B591" s="104"/>
      <c r="C591" s="104"/>
      <c r="D591" s="104"/>
      <c r="E591" s="104"/>
      <c r="F591" s="104"/>
      <c r="G591" s="104"/>
      <c r="H591" s="105"/>
      <c r="I591" s="151"/>
      <c r="J591" s="104"/>
      <c r="K591" s="104"/>
      <c r="L591" s="105"/>
      <c r="M591" s="156" t="s">
        <v>1013</v>
      </c>
      <c r="N591" s="98"/>
      <c r="O591" s="98"/>
      <c r="P591" s="98"/>
      <c r="Q591" s="98"/>
      <c r="R591" s="98"/>
      <c r="S591" s="98"/>
      <c r="T591" s="98"/>
      <c r="U591" s="98"/>
      <c r="V591" s="98"/>
      <c r="W591" s="99"/>
      <c r="X591" s="150" t="s">
        <v>1014</v>
      </c>
      <c r="Y591" s="111"/>
      <c r="Z591" s="111"/>
      <c r="AA591" s="112"/>
      <c r="AB591" s="110" t="s">
        <v>1015</v>
      </c>
      <c r="AC591" s="111"/>
      <c r="AD591" s="111"/>
      <c r="AE591" s="112"/>
      <c r="AF591" s="151"/>
      <c r="AG591" s="104"/>
      <c r="AH591" s="105"/>
      <c r="AI591" s="168"/>
    </row>
    <row r="592" spans="1:36" ht="26.25" customHeight="1">
      <c r="A592" s="106"/>
      <c r="B592" s="107"/>
      <c r="C592" s="107"/>
      <c r="D592" s="107"/>
      <c r="E592" s="107"/>
      <c r="F592" s="107"/>
      <c r="G592" s="107"/>
      <c r="H592" s="108"/>
      <c r="I592" s="113"/>
      <c r="J592" s="107"/>
      <c r="K592" s="107"/>
      <c r="L592" s="108"/>
      <c r="M592" s="280" t="s">
        <v>1016</v>
      </c>
      <c r="N592" s="98"/>
      <c r="O592" s="99"/>
      <c r="P592" s="269" t="s">
        <v>1017</v>
      </c>
      <c r="Q592" s="98"/>
      <c r="R592" s="98"/>
      <c r="S592" s="99"/>
      <c r="T592" s="269" t="s">
        <v>1018</v>
      </c>
      <c r="U592" s="98"/>
      <c r="V592" s="98"/>
      <c r="W592" s="99"/>
      <c r="X592" s="113"/>
      <c r="Y592" s="107"/>
      <c r="Z592" s="107"/>
      <c r="AA592" s="108"/>
      <c r="AB592" s="113"/>
      <c r="AC592" s="107"/>
      <c r="AD592" s="107"/>
      <c r="AE592" s="108"/>
      <c r="AF592" s="113"/>
      <c r="AG592" s="107"/>
      <c r="AH592" s="108"/>
      <c r="AI592" s="169"/>
    </row>
    <row r="593" spans="1:36" ht="14.25" customHeight="1">
      <c r="A593" s="117" t="s">
        <v>1019</v>
      </c>
      <c r="B593" s="98"/>
      <c r="C593" s="98"/>
      <c r="D593" s="98"/>
      <c r="E593" s="98"/>
      <c r="F593" s="98"/>
      <c r="G593" s="98"/>
      <c r="H593" s="99"/>
      <c r="I593" s="2">
        <v>1451</v>
      </c>
      <c r="J593" s="90"/>
      <c r="K593" s="91"/>
      <c r="L593" s="91"/>
      <c r="M593" s="2">
        <v>1452</v>
      </c>
      <c r="N593" s="90"/>
      <c r="O593" s="91"/>
      <c r="P593" s="2">
        <v>1752</v>
      </c>
      <c r="Q593" s="136"/>
      <c r="R593" s="98"/>
      <c r="S593" s="98"/>
      <c r="T593" s="2">
        <v>1753</v>
      </c>
      <c r="U593" s="90"/>
      <c r="V593" s="91"/>
      <c r="W593" s="91"/>
      <c r="X593" s="2">
        <v>1453</v>
      </c>
      <c r="Y593" s="90"/>
      <c r="Z593" s="91"/>
      <c r="AA593" s="91"/>
      <c r="AB593" s="2">
        <v>1454</v>
      </c>
      <c r="AC593" s="90"/>
      <c r="AD593" s="91"/>
      <c r="AE593" s="91"/>
      <c r="AF593" s="2">
        <v>1382</v>
      </c>
      <c r="AG593" s="90"/>
      <c r="AH593" s="91"/>
      <c r="AI593" s="4" t="s">
        <v>1020</v>
      </c>
      <c r="AJ593" s="16"/>
    </row>
    <row r="594" spans="1:36" ht="14.25" customHeight="1">
      <c r="A594" s="117" t="s">
        <v>1021</v>
      </c>
      <c r="B594" s="98"/>
      <c r="C594" s="98"/>
      <c r="D594" s="98"/>
      <c r="E594" s="98"/>
      <c r="F594" s="98"/>
      <c r="G594" s="98"/>
      <c r="H594" s="99"/>
      <c r="I594" s="97"/>
      <c r="J594" s="98"/>
      <c r="K594" s="98"/>
      <c r="L594" s="99"/>
      <c r="M594" s="2">
        <v>1589</v>
      </c>
      <c r="N594" s="90"/>
      <c r="O594" s="91"/>
      <c r="P594" s="97"/>
      <c r="Q594" s="98"/>
      <c r="R594" s="98"/>
      <c r="S594" s="99"/>
      <c r="T594" s="2">
        <v>1845</v>
      </c>
      <c r="U594" s="90"/>
      <c r="V594" s="91"/>
      <c r="W594" s="91"/>
      <c r="X594" s="2">
        <v>1455</v>
      </c>
      <c r="Y594" s="90"/>
      <c r="Z594" s="91"/>
      <c r="AA594" s="91"/>
      <c r="AB594" s="2">
        <v>1456</v>
      </c>
      <c r="AC594" s="90"/>
      <c r="AD594" s="91"/>
      <c r="AE594" s="91"/>
      <c r="AF594" s="97"/>
      <c r="AG594" s="98"/>
      <c r="AH594" s="130"/>
      <c r="AI594" s="4" t="s">
        <v>1022</v>
      </c>
      <c r="AJ594" s="16"/>
    </row>
    <row r="595" spans="1:36" ht="14.25" customHeight="1">
      <c r="A595" s="117" t="s">
        <v>1023</v>
      </c>
      <c r="B595" s="98"/>
      <c r="C595" s="98"/>
      <c r="D595" s="98"/>
      <c r="E595" s="98"/>
      <c r="F595" s="98"/>
      <c r="G595" s="98"/>
      <c r="H595" s="99"/>
      <c r="I595" s="2">
        <v>1942</v>
      </c>
      <c r="J595" s="90"/>
      <c r="K595" s="91"/>
      <c r="L595" s="91"/>
      <c r="M595" s="97"/>
      <c r="N595" s="98"/>
      <c r="O595" s="130"/>
      <c r="P595" s="2">
        <v>1943</v>
      </c>
      <c r="Q595" s="90"/>
      <c r="R595" s="91"/>
      <c r="S595" s="91"/>
      <c r="T595" s="97"/>
      <c r="U595" s="98"/>
      <c r="V595" s="98"/>
      <c r="W595" s="99"/>
      <c r="X595" s="97"/>
      <c r="Y595" s="98"/>
      <c r="Z595" s="98"/>
      <c r="AA595" s="99"/>
      <c r="AB595" s="97"/>
      <c r="AC595" s="98"/>
      <c r="AD595" s="98"/>
      <c r="AE595" s="99"/>
      <c r="AF595" s="2">
        <v>1944</v>
      </c>
      <c r="AG595" s="90"/>
      <c r="AH595" s="91"/>
      <c r="AI595" s="60" t="s">
        <v>1024</v>
      </c>
      <c r="AJ595" s="16"/>
    </row>
    <row r="596" spans="1:36" ht="14.25" customHeight="1">
      <c r="A596" s="127" t="s">
        <v>1025</v>
      </c>
      <c r="B596" s="98"/>
      <c r="C596" s="98"/>
      <c r="D596" s="98"/>
      <c r="E596" s="98"/>
      <c r="F596" s="98"/>
      <c r="G596" s="98"/>
      <c r="H596" s="99"/>
      <c r="I596" s="2">
        <v>1392</v>
      </c>
      <c r="J596" s="90"/>
      <c r="K596" s="91"/>
      <c r="L596" s="91"/>
      <c r="M596" s="2">
        <v>1393</v>
      </c>
      <c r="N596" s="90"/>
      <c r="O596" s="91"/>
      <c r="P596" s="2">
        <v>1755</v>
      </c>
      <c r="Q596" s="90"/>
      <c r="R596" s="91"/>
      <c r="S596" s="91"/>
      <c r="T596" s="2">
        <v>1756</v>
      </c>
      <c r="U596" s="90"/>
      <c r="V596" s="91"/>
      <c r="W596" s="91"/>
      <c r="X596" s="2">
        <v>1394</v>
      </c>
      <c r="Y596" s="90"/>
      <c r="Z596" s="91"/>
      <c r="AA596" s="91"/>
      <c r="AB596" s="2">
        <v>1395</v>
      </c>
      <c r="AC596" s="90"/>
      <c r="AD596" s="91"/>
      <c r="AE596" s="91"/>
      <c r="AF596" s="2">
        <v>1384</v>
      </c>
      <c r="AG596" s="90"/>
      <c r="AH596" s="91"/>
      <c r="AI596" s="4" t="s">
        <v>1026</v>
      </c>
      <c r="AJ596" s="16"/>
    </row>
    <row r="597" spans="1:36" ht="14.25" customHeight="1">
      <c r="A597" s="127" t="s">
        <v>1027</v>
      </c>
      <c r="B597" s="98"/>
      <c r="C597" s="98"/>
      <c r="D597" s="98"/>
      <c r="E597" s="98"/>
      <c r="F597" s="98"/>
      <c r="G597" s="98"/>
      <c r="H597" s="99"/>
      <c r="I597" s="2">
        <v>1396</v>
      </c>
      <c r="J597" s="90"/>
      <c r="K597" s="91"/>
      <c r="L597" s="91"/>
      <c r="M597" s="2">
        <v>1397</v>
      </c>
      <c r="N597" s="90"/>
      <c r="O597" s="91"/>
      <c r="P597" s="2">
        <v>1757</v>
      </c>
      <c r="Q597" s="90"/>
      <c r="R597" s="91"/>
      <c r="S597" s="91"/>
      <c r="T597" s="2">
        <v>1758</v>
      </c>
      <c r="U597" s="90"/>
      <c r="V597" s="91"/>
      <c r="W597" s="91"/>
      <c r="X597" s="2">
        <v>1398</v>
      </c>
      <c r="Y597" s="90"/>
      <c r="Z597" s="91"/>
      <c r="AA597" s="91"/>
      <c r="AB597" s="2">
        <v>1399</v>
      </c>
      <c r="AC597" s="90"/>
      <c r="AD597" s="91"/>
      <c r="AE597" s="91"/>
      <c r="AF597" s="2">
        <v>1385</v>
      </c>
      <c r="AG597" s="90"/>
      <c r="AH597" s="91"/>
      <c r="AI597" s="4" t="s">
        <v>1028</v>
      </c>
      <c r="AJ597" s="16"/>
    </row>
    <row r="598" spans="1:36" ht="14.25" customHeight="1">
      <c r="A598" s="127" t="s">
        <v>1029</v>
      </c>
      <c r="B598" s="98"/>
      <c r="C598" s="98"/>
      <c r="D598" s="98"/>
      <c r="E598" s="98"/>
      <c r="F598" s="98"/>
      <c r="G598" s="98"/>
      <c r="H598" s="99"/>
      <c r="I598" s="2">
        <v>1459</v>
      </c>
      <c r="J598" s="90">
        <f>+J593+J595+J596-J597</f>
        <v>0</v>
      </c>
      <c r="K598" s="91"/>
      <c r="L598" s="91"/>
      <c r="M598" s="2">
        <v>1460</v>
      </c>
      <c r="N598" s="90"/>
      <c r="O598" s="91"/>
      <c r="P598" s="2">
        <v>1759</v>
      </c>
      <c r="Q598" s="90"/>
      <c r="R598" s="91"/>
      <c r="S598" s="91"/>
      <c r="T598" s="2">
        <v>1760</v>
      </c>
      <c r="U598" s="90"/>
      <c r="V598" s="91"/>
      <c r="W598" s="91"/>
      <c r="X598" s="2">
        <v>1461</v>
      </c>
      <c r="Y598" s="90"/>
      <c r="Z598" s="91"/>
      <c r="AA598" s="91"/>
      <c r="AB598" s="2">
        <v>1462</v>
      </c>
      <c r="AC598" s="90"/>
      <c r="AD598" s="91"/>
      <c r="AE598" s="91"/>
      <c r="AF598" s="2">
        <v>1386</v>
      </c>
      <c r="AG598" s="90"/>
      <c r="AH598" s="91"/>
      <c r="AI598" s="4" t="s">
        <v>1030</v>
      </c>
      <c r="AJ598" s="16"/>
    </row>
    <row r="599" spans="1:36" ht="14.25" customHeight="1">
      <c r="A599" s="127" t="s">
        <v>1031</v>
      </c>
      <c r="B599" s="98"/>
      <c r="C599" s="98"/>
      <c r="D599" s="98"/>
      <c r="E599" s="98"/>
      <c r="F599" s="98"/>
      <c r="G599" s="98"/>
      <c r="H599" s="99"/>
      <c r="I599" s="2">
        <v>1463</v>
      </c>
      <c r="J599" s="90">
        <f>IF(AE564&lt;0,0,AE564)</f>
        <v>0</v>
      </c>
      <c r="K599" s="91"/>
      <c r="L599" s="91"/>
      <c r="M599" s="97"/>
      <c r="N599" s="98"/>
      <c r="O599" s="130"/>
      <c r="P599" s="97"/>
      <c r="Q599" s="98"/>
      <c r="R599" s="98"/>
      <c r="S599" s="99"/>
      <c r="T599" s="2">
        <v>1762</v>
      </c>
      <c r="U599" s="90"/>
      <c r="V599" s="91"/>
      <c r="W599" s="91"/>
      <c r="X599" s="2">
        <v>1465</v>
      </c>
      <c r="Y599" s="90"/>
      <c r="Z599" s="91"/>
      <c r="AA599" s="91"/>
      <c r="AB599" s="2">
        <v>1466</v>
      </c>
      <c r="AC599" s="90"/>
      <c r="AD599" s="91"/>
      <c r="AE599" s="91"/>
      <c r="AF599" s="97"/>
      <c r="AG599" s="98"/>
      <c r="AH599" s="130"/>
      <c r="AI599" s="4" t="s">
        <v>1032</v>
      </c>
      <c r="AJ599" s="16"/>
    </row>
    <row r="600" spans="1:36" ht="14.25" customHeight="1">
      <c r="A600" s="127" t="s">
        <v>1033</v>
      </c>
      <c r="B600" s="98"/>
      <c r="C600" s="98"/>
      <c r="D600" s="98"/>
      <c r="E600" s="98"/>
      <c r="F600" s="98"/>
      <c r="G600" s="98"/>
      <c r="H600" s="99"/>
      <c r="I600" s="2">
        <v>1467</v>
      </c>
      <c r="J600" s="90"/>
      <c r="K600" s="91"/>
      <c r="L600" s="91"/>
      <c r="M600" s="2">
        <v>1468</v>
      </c>
      <c r="N600" s="90"/>
      <c r="O600" s="91"/>
      <c r="P600" s="2">
        <v>1763</v>
      </c>
      <c r="Q600" s="90"/>
      <c r="R600" s="91"/>
      <c r="S600" s="91"/>
      <c r="T600" s="2">
        <v>1764</v>
      </c>
      <c r="U600" s="90"/>
      <c r="V600" s="91"/>
      <c r="W600" s="91"/>
      <c r="X600" s="2">
        <v>1469</v>
      </c>
      <c r="Y600" s="90"/>
      <c r="Z600" s="91"/>
      <c r="AA600" s="91"/>
      <c r="AB600" s="2">
        <v>1470</v>
      </c>
      <c r="AC600" s="90"/>
      <c r="AD600" s="91"/>
      <c r="AE600" s="91"/>
      <c r="AF600" s="2">
        <v>1387</v>
      </c>
      <c r="AG600" s="90"/>
      <c r="AH600" s="91"/>
      <c r="AI600" s="4" t="s">
        <v>1034</v>
      </c>
      <c r="AJ600" s="16"/>
    </row>
    <row r="601" spans="1:36" ht="14.25" customHeight="1">
      <c r="A601" s="127" t="s">
        <v>1035</v>
      </c>
      <c r="B601" s="98"/>
      <c r="C601" s="98"/>
      <c r="D601" s="98"/>
      <c r="E601" s="98"/>
      <c r="F601" s="98"/>
      <c r="G601" s="98"/>
      <c r="H601" s="99"/>
      <c r="I601" s="2">
        <v>1471</v>
      </c>
      <c r="J601" s="90"/>
      <c r="K601" s="91"/>
      <c r="L601" s="91"/>
      <c r="M601" s="2">
        <v>1472</v>
      </c>
      <c r="N601" s="90"/>
      <c r="O601" s="91"/>
      <c r="P601" s="2">
        <v>1765</v>
      </c>
      <c r="Q601" s="90"/>
      <c r="R601" s="91"/>
      <c r="S601" s="91"/>
      <c r="T601" s="2">
        <v>1766</v>
      </c>
      <c r="U601" s="90"/>
      <c r="V601" s="91"/>
      <c r="W601" s="91"/>
      <c r="X601" s="2">
        <v>1473</v>
      </c>
      <c r="Y601" s="90"/>
      <c r="Z601" s="91"/>
      <c r="AA601" s="91"/>
      <c r="AB601" s="2">
        <v>1474</v>
      </c>
      <c r="AC601" s="90"/>
      <c r="AD601" s="91"/>
      <c r="AE601" s="91"/>
      <c r="AF601" s="2">
        <v>1388</v>
      </c>
      <c r="AG601" s="90"/>
      <c r="AH601" s="91"/>
      <c r="AI601" s="4" t="s">
        <v>1036</v>
      </c>
      <c r="AJ601" s="16"/>
    </row>
    <row r="602" spans="1:36" ht="14.25" customHeight="1">
      <c r="A602" s="127" t="s">
        <v>1037</v>
      </c>
      <c r="B602" s="98"/>
      <c r="C602" s="98"/>
      <c r="D602" s="98"/>
      <c r="E602" s="98"/>
      <c r="F602" s="98"/>
      <c r="G602" s="98"/>
      <c r="H602" s="99"/>
      <c r="I602" s="2">
        <v>1475</v>
      </c>
      <c r="J602" s="262"/>
      <c r="K602" s="91"/>
      <c r="L602" s="116"/>
      <c r="M602" s="2">
        <v>1476</v>
      </c>
      <c r="N602" s="90"/>
      <c r="O602" s="91"/>
      <c r="P602" s="2">
        <v>1767</v>
      </c>
      <c r="Q602" s="90"/>
      <c r="R602" s="91"/>
      <c r="S602" s="91"/>
      <c r="T602" s="2">
        <v>1768</v>
      </c>
      <c r="U602" s="90"/>
      <c r="V602" s="91"/>
      <c r="W602" s="91"/>
      <c r="X602" s="2">
        <v>1477</v>
      </c>
      <c r="Y602" s="90"/>
      <c r="Z602" s="91"/>
      <c r="AA602" s="91"/>
      <c r="AB602" s="2">
        <v>1478</v>
      </c>
      <c r="AC602" s="90"/>
      <c r="AD602" s="91"/>
      <c r="AE602" s="91"/>
      <c r="AF602" s="2">
        <v>1389</v>
      </c>
      <c r="AG602" s="90"/>
      <c r="AH602" s="91"/>
      <c r="AI602" s="4" t="s">
        <v>1038</v>
      </c>
      <c r="AJ602" s="52" t="s">
        <v>814</v>
      </c>
    </row>
    <row r="603" spans="1:36" ht="14.25" customHeight="1">
      <c r="A603" s="117" t="s">
        <v>1039</v>
      </c>
      <c r="B603" s="98"/>
      <c r="C603" s="98"/>
      <c r="D603" s="98"/>
      <c r="E603" s="98"/>
      <c r="F603" s="98"/>
      <c r="G603" s="98"/>
      <c r="H603" s="99"/>
      <c r="I603" s="2">
        <v>1480</v>
      </c>
      <c r="J603" s="90"/>
      <c r="K603" s="91"/>
      <c r="L603" s="91"/>
      <c r="M603" s="2">
        <v>1481</v>
      </c>
      <c r="N603" s="90"/>
      <c r="O603" s="91"/>
      <c r="P603" s="2">
        <v>1769</v>
      </c>
      <c r="Q603" s="90"/>
      <c r="R603" s="91"/>
      <c r="S603" s="91"/>
      <c r="T603" s="2">
        <v>1770</v>
      </c>
      <c r="U603" s="90"/>
      <c r="V603" s="91"/>
      <c r="W603" s="91"/>
      <c r="X603" s="2">
        <v>1482</v>
      </c>
      <c r="Y603" s="90"/>
      <c r="Z603" s="91"/>
      <c r="AA603" s="91"/>
      <c r="AB603" s="2">
        <v>1483</v>
      </c>
      <c r="AC603" s="90"/>
      <c r="AD603" s="91"/>
      <c r="AE603" s="91"/>
      <c r="AF603" s="2">
        <v>1390</v>
      </c>
      <c r="AG603" s="90"/>
      <c r="AH603" s="91"/>
      <c r="AI603" s="4" t="s">
        <v>1040</v>
      </c>
      <c r="AJ603" s="16"/>
    </row>
    <row r="604" spans="1:36" ht="14.25" customHeight="1">
      <c r="A604" s="127" t="s">
        <v>1041</v>
      </c>
      <c r="B604" s="98"/>
      <c r="C604" s="98"/>
      <c r="D604" s="98"/>
      <c r="E604" s="98"/>
      <c r="F604" s="98"/>
      <c r="G604" s="98"/>
      <c r="H604" s="99"/>
      <c r="I604" s="2">
        <v>1484</v>
      </c>
      <c r="J604" s="90">
        <f>IF(SUM(J593+J596-J597-J598+J599+J600-J601-J602-J603)&gt;0,SUM(J593+J596-J597-J598+J599+J600-J601-J602-J603),0)</f>
        <v>0</v>
      </c>
      <c r="K604" s="91"/>
      <c r="L604" s="91"/>
      <c r="M604" s="2">
        <v>1485</v>
      </c>
      <c r="N604" s="90">
        <f>IF(SUM(N593-N594+N596-N597-N598+N600-N601-N602-N603)&gt;0,SUM(N593-N594+N596-N597-N598+N600-N601-N602-N603),0)</f>
        <v>0</v>
      </c>
      <c r="O604" s="91"/>
      <c r="P604" s="2">
        <v>1771</v>
      </c>
      <c r="Q604" s="90">
        <f>IF(SUM(Q593+Q596-Q597-Q598+Q600-Q601-Q602-Q603)&gt;0,SUM(Q593+Q596-Q597-Q598+Q600-Q601-Q602-Q603),0)</f>
        <v>0</v>
      </c>
      <c r="R604" s="91"/>
      <c r="S604" s="91"/>
      <c r="T604" s="2">
        <v>1772</v>
      </c>
      <c r="U604" s="90">
        <f>IF(SUM(U593-U594+U596-U597-U598+U600-U601-U602-U603)&gt;0,SUM(U593-U594+U596-U597-U598+U600-U601-U602-U603),0)</f>
        <v>0</v>
      </c>
      <c r="V604" s="91"/>
      <c r="W604" s="91"/>
      <c r="X604" s="2">
        <v>1486</v>
      </c>
      <c r="Y604" s="90">
        <f>IF(SUM(Y593-Y594+Y596-Y597-Y598+Y600-Y601-Y602-Y603)&gt;0,SUM(Y593-Y594+Y596-Y597-Y598+Y600-Y601-Y602-Y603),0)</f>
        <v>0</v>
      </c>
      <c r="Z604" s="91"/>
      <c r="AA604" s="91"/>
      <c r="AB604" s="2">
        <v>1487</v>
      </c>
      <c r="AC604" s="90">
        <f>IF(SUM(AC593-AC594+AC596-AC597-AC598+AC600-AC601-AC602-AC603)&gt;0,SUM(AC593-AC594+AC596-AC597-AC598+AC600-AC601-AC602-AC603),0)</f>
        <v>0</v>
      </c>
      <c r="AD604" s="91"/>
      <c r="AE604" s="91"/>
      <c r="AF604" s="2">
        <v>1391</v>
      </c>
      <c r="AG604" s="90">
        <f>IF(SUM(AG593+AG596-AG597-AG598+AG600-AG601-AG602-AG603)&gt;0,SUM(AG593+AG596-AG597-AG598+AG600-AG601-AG602-AG603),0)</f>
        <v>0</v>
      </c>
      <c r="AH604" s="91"/>
      <c r="AI604" s="4" t="s">
        <v>1042</v>
      </c>
      <c r="AJ604" s="16"/>
    </row>
    <row r="605" spans="1:36" ht="14.25" customHeight="1">
      <c r="A605" s="118" t="s">
        <v>1043</v>
      </c>
      <c r="B605" s="119"/>
      <c r="C605" s="119"/>
      <c r="D605" s="119"/>
      <c r="E605" s="119"/>
      <c r="F605" s="119"/>
      <c r="G605" s="119"/>
      <c r="H605" s="120"/>
      <c r="I605" s="270"/>
      <c r="J605" s="119"/>
      <c r="K605" s="119"/>
      <c r="L605" s="120"/>
      <c r="M605" s="9">
        <v>1489</v>
      </c>
      <c r="N605" s="90">
        <f>IF(SUM(N593-N594+N596-N597-N598+N600-N601-N602-N603)&lt;0,SUM(N593-N594+N596-N597-N598+N600-N601-N602-N603),0)</f>
        <v>0</v>
      </c>
      <c r="O605" s="91"/>
      <c r="P605" s="270"/>
      <c r="Q605" s="119"/>
      <c r="R605" s="119"/>
      <c r="S605" s="120"/>
      <c r="T605" s="9">
        <v>1846</v>
      </c>
      <c r="U605" s="90">
        <f>IF(SUM(U593-U594+U596-U597-U598+U600-U601-U602-U603)&lt;0,SUM(U593-U594+U596-U597-U598+U600-U601-U602-U603),0)</f>
        <v>0</v>
      </c>
      <c r="V605" s="91"/>
      <c r="W605" s="91"/>
      <c r="X605" s="9">
        <v>1490</v>
      </c>
      <c r="Y605" s="90">
        <f>IF(SUM(Y593-Y594+Y596-Y597-Y598+Y600-Y601-Y602-Y603)&lt;0,SUM(Y593-Y594+Y596-Y597-Y598+Y600-Y601-Y602-Y603),0)</f>
        <v>0</v>
      </c>
      <c r="Z605" s="91"/>
      <c r="AA605" s="91"/>
      <c r="AB605" s="9">
        <v>1491</v>
      </c>
      <c r="AC605" s="90">
        <f>IF(SUM(AC593-AC594+AC596-AC597-AC598+AC600-AC601-AC602-AC603)&lt;0,SUM(AC593-AC594+AC596-AC597-AC598+AC600-AC601-AC602-AC603),0)</f>
        <v>0</v>
      </c>
      <c r="AD605" s="91"/>
      <c r="AE605" s="91"/>
      <c r="AF605" s="97"/>
      <c r="AG605" s="98"/>
      <c r="AH605" s="130"/>
      <c r="AI605" s="15" t="s">
        <v>1044</v>
      </c>
      <c r="AJ605" s="16"/>
    </row>
    <row r="606" spans="1:36" ht="12.75" customHeight="1">
      <c r="A606" s="122" t="s">
        <v>1045</v>
      </c>
      <c r="B606" s="123"/>
      <c r="C606" s="123"/>
      <c r="D606" s="123"/>
      <c r="E606" s="123"/>
      <c r="F606" s="123"/>
      <c r="G606" s="123"/>
      <c r="H606" s="123"/>
      <c r="I606" s="123"/>
      <c r="J606" s="123"/>
      <c r="K606" s="123"/>
      <c r="L606" s="123"/>
      <c r="M606" s="123"/>
      <c r="N606" s="123"/>
      <c r="O606" s="123"/>
      <c r="P606" s="123"/>
      <c r="Q606" s="123"/>
      <c r="R606" s="123"/>
      <c r="S606" s="123"/>
      <c r="T606" s="123"/>
      <c r="U606" s="123"/>
      <c r="V606" s="123"/>
      <c r="W606" s="123"/>
      <c r="X606" s="123"/>
      <c r="Y606" s="123"/>
      <c r="Z606" s="123"/>
      <c r="AA606" s="123"/>
      <c r="AB606" s="123"/>
      <c r="AC606" s="123"/>
      <c r="AD606" s="123"/>
      <c r="AE606" s="123"/>
      <c r="AF606" s="123"/>
      <c r="AG606" s="123"/>
      <c r="AH606" s="123"/>
      <c r="AI606" s="124"/>
    </row>
    <row r="607" spans="1:36" ht="12.75" customHeight="1">
      <c r="A607" s="125" t="s">
        <v>1046</v>
      </c>
      <c r="B607" s="123"/>
      <c r="C607" s="123"/>
      <c r="D607" s="123"/>
      <c r="E607" s="123"/>
      <c r="F607" s="123"/>
      <c r="G607" s="123"/>
      <c r="H607" s="123"/>
      <c r="I607" s="123"/>
      <c r="J607" s="123"/>
      <c r="K607" s="123"/>
      <c r="L607" s="123"/>
      <c r="M607" s="123"/>
      <c r="N607" s="123"/>
      <c r="O607" s="123"/>
      <c r="P607" s="123"/>
      <c r="Q607" s="123"/>
      <c r="R607" s="123"/>
      <c r="S607" s="123"/>
      <c r="T607" s="123"/>
      <c r="U607" s="123"/>
      <c r="V607" s="123"/>
      <c r="W607" s="123"/>
      <c r="X607" s="123"/>
      <c r="Y607" s="123"/>
      <c r="Z607" s="123"/>
      <c r="AA607" s="123"/>
      <c r="AB607" s="123"/>
      <c r="AC607" s="123"/>
      <c r="AD607" s="123"/>
      <c r="AE607" s="123"/>
      <c r="AF607" s="123"/>
      <c r="AG607" s="123"/>
      <c r="AH607" s="123"/>
      <c r="AI607" s="124"/>
    </row>
    <row r="608" spans="1:36" ht="12.75" customHeight="1">
      <c r="A608" s="263"/>
      <c r="B608" s="101"/>
      <c r="C608" s="101"/>
      <c r="D608" s="102"/>
      <c r="E608" s="121" t="s">
        <v>1047</v>
      </c>
      <c r="F608" s="88"/>
      <c r="G608" s="88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9"/>
      <c r="X608" s="87" t="s">
        <v>1048</v>
      </c>
      <c r="Y608" s="88"/>
      <c r="Z608" s="88"/>
      <c r="AA608" s="88"/>
      <c r="AB608" s="88"/>
      <c r="AC608" s="88"/>
      <c r="AD608" s="88"/>
      <c r="AE608" s="88"/>
      <c r="AF608" s="88"/>
      <c r="AG608" s="88"/>
      <c r="AH608" s="89"/>
      <c r="AI608" s="267"/>
    </row>
    <row r="609" spans="1:36" ht="12.75" customHeight="1">
      <c r="A609" s="103"/>
      <c r="B609" s="104"/>
      <c r="C609" s="104"/>
      <c r="D609" s="105"/>
      <c r="E609" s="114" t="s">
        <v>1049</v>
      </c>
      <c r="F609" s="98"/>
      <c r="G609" s="98"/>
      <c r="H609" s="98"/>
      <c r="I609" s="98"/>
      <c r="J609" s="98"/>
      <c r="K609" s="98"/>
      <c r="L609" s="99"/>
      <c r="M609" s="114" t="s">
        <v>1050</v>
      </c>
      <c r="N609" s="98"/>
      <c r="O609" s="98"/>
      <c r="P609" s="98"/>
      <c r="Q609" s="98"/>
      <c r="R609" s="98"/>
      <c r="S609" s="99"/>
      <c r="T609" s="110" t="s">
        <v>1051</v>
      </c>
      <c r="U609" s="111"/>
      <c r="V609" s="111"/>
      <c r="W609" s="112"/>
      <c r="X609" s="266" t="s">
        <v>1052</v>
      </c>
      <c r="Y609" s="111"/>
      <c r="Z609" s="111"/>
      <c r="AA609" s="112"/>
      <c r="AB609" s="266" t="s">
        <v>1053</v>
      </c>
      <c r="AC609" s="111"/>
      <c r="AD609" s="111"/>
      <c r="AE609" s="112"/>
      <c r="AF609" s="110" t="s">
        <v>1054</v>
      </c>
      <c r="AG609" s="111"/>
      <c r="AH609" s="112"/>
      <c r="AI609" s="168"/>
    </row>
    <row r="610" spans="1:36" ht="28.5" customHeight="1">
      <c r="A610" s="106"/>
      <c r="B610" s="107"/>
      <c r="C610" s="107"/>
      <c r="D610" s="108"/>
      <c r="E610" s="114" t="s">
        <v>1055</v>
      </c>
      <c r="F610" s="98"/>
      <c r="G610" s="98"/>
      <c r="H610" s="99"/>
      <c r="I610" s="114" t="s">
        <v>1056</v>
      </c>
      <c r="J610" s="98"/>
      <c r="K610" s="98"/>
      <c r="L610" s="99"/>
      <c r="M610" s="114" t="s">
        <v>1057</v>
      </c>
      <c r="N610" s="98"/>
      <c r="O610" s="99"/>
      <c r="P610" s="114" t="s">
        <v>1058</v>
      </c>
      <c r="Q610" s="98"/>
      <c r="R610" s="98"/>
      <c r="S610" s="99"/>
      <c r="T610" s="113"/>
      <c r="U610" s="107"/>
      <c r="V610" s="107"/>
      <c r="W610" s="108"/>
      <c r="X610" s="113"/>
      <c r="Y610" s="107"/>
      <c r="Z610" s="107"/>
      <c r="AA610" s="108"/>
      <c r="AB610" s="113"/>
      <c r="AC610" s="107"/>
      <c r="AD610" s="107"/>
      <c r="AE610" s="108"/>
      <c r="AF610" s="113"/>
      <c r="AG610" s="107"/>
      <c r="AH610" s="108"/>
      <c r="AI610" s="169"/>
    </row>
    <row r="611" spans="1:36" ht="22.5" customHeight="1">
      <c r="A611" s="129" t="s">
        <v>1059</v>
      </c>
      <c r="B611" s="98"/>
      <c r="C611" s="98"/>
      <c r="D611" s="99"/>
      <c r="E611" s="2">
        <v>1495</v>
      </c>
      <c r="F611" s="90"/>
      <c r="G611" s="91"/>
      <c r="H611" s="91"/>
      <c r="I611" s="2">
        <v>1496</v>
      </c>
      <c r="J611" s="90"/>
      <c r="K611" s="91"/>
      <c r="L611" s="91"/>
      <c r="M611" s="2">
        <v>1497</v>
      </c>
      <c r="N611" s="90"/>
      <c r="O611" s="91"/>
      <c r="P611" s="2">
        <v>1498</v>
      </c>
      <c r="Q611" s="90"/>
      <c r="R611" s="91"/>
      <c r="S611" s="91"/>
      <c r="T611" s="2">
        <v>1499</v>
      </c>
      <c r="U611" s="90"/>
      <c r="V611" s="91"/>
      <c r="W611" s="91"/>
      <c r="X611" s="2">
        <v>1501</v>
      </c>
      <c r="Y611" s="90"/>
      <c r="Z611" s="91"/>
      <c r="AA611" s="91"/>
      <c r="AB611" s="2">
        <v>1502</v>
      </c>
      <c r="AC611" s="90"/>
      <c r="AD611" s="91"/>
      <c r="AE611" s="91"/>
      <c r="AF611" s="2">
        <v>1503</v>
      </c>
      <c r="AG611" s="90"/>
      <c r="AH611" s="91"/>
      <c r="AI611" s="41" t="s">
        <v>1060</v>
      </c>
    </row>
    <row r="612" spans="1:36" ht="24" customHeight="1">
      <c r="A612" s="129" t="s">
        <v>1061</v>
      </c>
      <c r="B612" s="98"/>
      <c r="C612" s="98"/>
      <c r="D612" s="99"/>
      <c r="E612" s="2">
        <v>1655</v>
      </c>
      <c r="F612" s="90"/>
      <c r="G612" s="91"/>
      <c r="H612" s="91"/>
      <c r="I612" s="2">
        <v>1656</v>
      </c>
      <c r="J612" s="90"/>
      <c r="K612" s="91"/>
      <c r="L612" s="91"/>
      <c r="M612" s="2">
        <v>1504</v>
      </c>
      <c r="N612" s="90"/>
      <c r="O612" s="91"/>
      <c r="P612" s="2">
        <v>1505</v>
      </c>
      <c r="Q612" s="90"/>
      <c r="R612" s="91"/>
      <c r="S612" s="91"/>
      <c r="T612" s="97"/>
      <c r="U612" s="98"/>
      <c r="V612" s="98"/>
      <c r="W612" s="99"/>
      <c r="X612" s="97"/>
      <c r="Y612" s="98"/>
      <c r="Z612" s="98"/>
      <c r="AA612" s="99"/>
      <c r="AB612" s="97"/>
      <c r="AC612" s="98"/>
      <c r="AD612" s="98"/>
      <c r="AE612" s="99"/>
      <c r="AF612" s="97"/>
      <c r="AG612" s="98"/>
      <c r="AH612" s="130"/>
      <c r="AI612" s="41" t="s">
        <v>1062</v>
      </c>
    </row>
    <row r="613" spans="1:36" ht="12.75" customHeight="1">
      <c r="A613" s="117" t="s">
        <v>1063</v>
      </c>
      <c r="B613" s="98"/>
      <c r="C613" s="98"/>
      <c r="D613" s="98"/>
      <c r="E613" s="2">
        <v>1945</v>
      </c>
      <c r="F613" s="90"/>
      <c r="G613" s="91"/>
      <c r="H613" s="91"/>
      <c r="I613" s="2">
        <v>1946</v>
      </c>
      <c r="J613" s="90"/>
      <c r="K613" s="91"/>
      <c r="L613" s="91"/>
      <c r="M613" s="2">
        <v>1947</v>
      </c>
      <c r="N613" s="90"/>
      <c r="O613" s="91"/>
      <c r="P613" s="2">
        <v>1948</v>
      </c>
      <c r="Q613" s="259"/>
      <c r="R613" s="260"/>
      <c r="S613" s="261"/>
      <c r="T613" s="97"/>
      <c r="U613" s="98"/>
      <c r="V613" s="98"/>
      <c r="W613" s="99"/>
      <c r="X613" s="2">
        <v>1949</v>
      </c>
      <c r="Y613" s="90"/>
      <c r="Z613" s="91"/>
      <c r="AA613" s="91"/>
      <c r="AB613" s="2">
        <v>1950</v>
      </c>
      <c r="AC613" s="90"/>
      <c r="AD613" s="91"/>
      <c r="AE613" s="91"/>
      <c r="AF613" s="97"/>
      <c r="AG613" s="98"/>
      <c r="AH613" s="130"/>
      <c r="AI613" s="41" t="s">
        <v>1064</v>
      </c>
    </row>
    <row r="614" spans="1:36" ht="15" customHeight="1">
      <c r="A614" s="117" t="s">
        <v>1065</v>
      </c>
      <c r="B614" s="98"/>
      <c r="C614" s="98"/>
      <c r="D614" s="99"/>
      <c r="E614" s="2">
        <v>1590</v>
      </c>
      <c r="F614" s="90"/>
      <c r="G614" s="91"/>
      <c r="H614" s="91"/>
      <c r="I614" s="2">
        <v>1436</v>
      </c>
      <c r="J614" s="90"/>
      <c r="K614" s="91"/>
      <c r="L614" s="91"/>
      <c r="M614" s="2">
        <v>1437</v>
      </c>
      <c r="N614" s="90"/>
      <c r="O614" s="91"/>
      <c r="P614" s="2">
        <v>1438</v>
      </c>
      <c r="Q614" s="90"/>
      <c r="R614" s="91"/>
      <c r="S614" s="91"/>
      <c r="T614" s="2">
        <v>1439</v>
      </c>
      <c r="U614" s="90"/>
      <c r="V614" s="91"/>
      <c r="W614" s="91"/>
      <c r="X614" s="2">
        <v>1441</v>
      </c>
      <c r="Y614" s="90"/>
      <c r="Z614" s="91"/>
      <c r="AA614" s="91"/>
      <c r="AB614" s="2">
        <v>1442</v>
      </c>
      <c r="AC614" s="90"/>
      <c r="AD614" s="91"/>
      <c r="AE614" s="91"/>
      <c r="AF614" s="2">
        <v>1443</v>
      </c>
      <c r="AG614" s="90"/>
      <c r="AH614" s="91"/>
      <c r="AI614" s="41" t="s">
        <v>1066</v>
      </c>
    </row>
    <row r="615" spans="1:36" ht="15" customHeight="1">
      <c r="A615" s="117" t="s">
        <v>1067</v>
      </c>
      <c r="B615" s="98"/>
      <c r="C615" s="98"/>
      <c r="D615" s="99"/>
      <c r="E615" s="2">
        <v>1444</v>
      </c>
      <c r="F615" s="90"/>
      <c r="G615" s="91"/>
      <c r="H615" s="91"/>
      <c r="I615" s="2">
        <v>1447</v>
      </c>
      <c r="J615" s="90"/>
      <c r="K615" s="91"/>
      <c r="L615" s="91"/>
      <c r="M615" s="2">
        <v>1448</v>
      </c>
      <c r="N615" s="90"/>
      <c r="O615" s="91"/>
      <c r="P615" s="2">
        <v>1449</v>
      </c>
      <c r="Q615" s="90"/>
      <c r="R615" s="91"/>
      <c r="S615" s="91"/>
      <c r="T615" s="2">
        <v>1508</v>
      </c>
      <c r="U615" s="90"/>
      <c r="V615" s="91"/>
      <c r="W615" s="91"/>
      <c r="X615" s="2">
        <v>1509</v>
      </c>
      <c r="Y615" s="90"/>
      <c r="Z615" s="91"/>
      <c r="AA615" s="91"/>
      <c r="AB615" s="2">
        <v>1510</v>
      </c>
      <c r="AC615" s="90"/>
      <c r="AD615" s="91"/>
      <c r="AE615" s="91"/>
      <c r="AF615" s="2">
        <v>1511</v>
      </c>
      <c r="AG615" s="90"/>
      <c r="AH615" s="91"/>
      <c r="AI615" s="41" t="s">
        <v>1068</v>
      </c>
    </row>
    <row r="616" spans="1:36" ht="12.75" customHeight="1">
      <c r="A616" s="129" t="s">
        <v>1069</v>
      </c>
      <c r="B616" s="98"/>
      <c r="C616" s="98"/>
      <c r="D616" s="99"/>
      <c r="E616" s="2">
        <v>1512</v>
      </c>
      <c r="F616" s="90"/>
      <c r="G616" s="91"/>
      <c r="H616" s="91"/>
      <c r="I616" s="2">
        <v>1513</v>
      </c>
      <c r="J616" s="126">
        <f>IF(AE552&lt;0,0,AE552*0.125)</f>
        <v>0</v>
      </c>
      <c r="K616" s="91"/>
      <c r="L616" s="91"/>
      <c r="M616" s="97"/>
      <c r="N616" s="98"/>
      <c r="O616" s="130"/>
      <c r="P616" s="97"/>
      <c r="Q616" s="98"/>
      <c r="R616" s="98"/>
      <c r="S616" s="99"/>
      <c r="T616" s="2">
        <v>1514</v>
      </c>
      <c r="U616" s="90"/>
      <c r="V616" s="91"/>
      <c r="W616" s="91"/>
      <c r="X616" s="97"/>
      <c r="Y616" s="98"/>
      <c r="Z616" s="98"/>
      <c r="AA616" s="99"/>
      <c r="AB616" s="97"/>
      <c r="AC616" s="98"/>
      <c r="AD616" s="98"/>
      <c r="AE616" s="99"/>
      <c r="AF616" s="97"/>
      <c r="AG616" s="98"/>
      <c r="AH616" s="130"/>
      <c r="AI616" s="41" t="s">
        <v>1070</v>
      </c>
      <c r="AJ616" s="16">
        <f>+J616-AE89</f>
        <v>0</v>
      </c>
    </row>
    <row r="617" spans="1:36" ht="15" customHeight="1">
      <c r="A617" s="264" t="s">
        <v>1071</v>
      </c>
      <c r="B617" s="98"/>
      <c r="C617" s="98"/>
      <c r="D617" s="99"/>
      <c r="E617" s="2">
        <v>1515</v>
      </c>
      <c r="F617" s="90"/>
      <c r="G617" s="91"/>
      <c r="H617" s="91"/>
      <c r="I617" s="2">
        <v>1516</v>
      </c>
      <c r="J617" s="90"/>
      <c r="K617" s="91"/>
      <c r="L617" s="91"/>
      <c r="M617" s="2">
        <v>1517</v>
      </c>
      <c r="N617" s="90"/>
      <c r="O617" s="91"/>
      <c r="P617" s="2">
        <v>1518</v>
      </c>
      <c r="Q617" s="90"/>
      <c r="R617" s="91"/>
      <c r="S617" s="91"/>
      <c r="T617" s="2">
        <v>1519</v>
      </c>
      <c r="U617" s="90"/>
      <c r="V617" s="91"/>
      <c r="W617" s="91"/>
      <c r="X617" s="2">
        <v>1520</v>
      </c>
      <c r="Y617" s="90"/>
      <c r="Z617" s="91"/>
      <c r="AA617" s="91"/>
      <c r="AB617" s="2">
        <v>1521</v>
      </c>
      <c r="AC617" s="90"/>
      <c r="AD617" s="91"/>
      <c r="AE617" s="91"/>
      <c r="AF617" s="2">
        <v>1522</v>
      </c>
      <c r="AG617" s="90"/>
      <c r="AH617" s="91"/>
      <c r="AI617" s="41" t="s">
        <v>1072</v>
      </c>
    </row>
    <row r="618" spans="1:36" ht="15" customHeight="1">
      <c r="A618" s="265" t="s">
        <v>1073</v>
      </c>
      <c r="B618" s="98"/>
      <c r="C618" s="98"/>
      <c r="D618" s="99"/>
      <c r="E618" s="2">
        <v>1523</v>
      </c>
      <c r="F618" s="90"/>
      <c r="G618" s="91"/>
      <c r="H618" s="91"/>
      <c r="I618" s="2">
        <v>1524</v>
      </c>
      <c r="J618" s="90"/>
      <c r="K618" s="91"/>
      <c r="L618" s="91"/>
      <c r="M618" s="2">
        <v>1525</v>
      </c>
      <c r="N618" s="90"/>
      <c r="O618" s="91"/>
      <c r="P618" s="2">
        <v>1526</v>
      </c>
      <c r="Q618" s="90"/>
      <c r="R618" s="91"/>
      <c r="S618" s="91"/>
      <c r="T618" s="2">
        <v>1527</v>
      </c>
      <c r="U618" s="90"/>
      <c r="V618" s="91"/>
      <c r="W618" s="91"/>
      <c r="X618" s="2">
        <v>1528</v>
      </c>
      <c r="Y618" s="90"/>
      <c r="Z618" s="91"/>
      <c r="AA618" s="91"/>
      <c r="AB618" s="2">
        <v>1529</v>
      </c>
      <c r="AC618" s="90"/>
      <c r="AD618" s="91"/>
      <c r="AE618" s="91"/>
      <c r="AF618" s="2">
        <v>1530</v>
      </c>
      <c r="AG618" s="90"/>
      <c r="AH618" s="91"/>
      <c r="AI618" s="41" t="s">
        <v>1074</v>
      </c>
    </row>
    <row r="619" spans="1:36" ht="15" customHeight="1">
      <c r="A619" s="117" t="s">
        <v>1075</v>
      </c>
      <c r="B619" s="98"/>
      <c r="C619" s="98"/>
      <c r="D619" s="99"/>
      <c r="E619" s="2">
        <v>1531</v>
      </c>
      <c r="F619" s="90"/>
      <c r="G619" s="91"/>
      <c r="H619" s="91"/>
      <c r="I619" s="2">
        <v>1532</v>
      </c>
      <c r="J619" s="90"/>
      <c r="K619" s="91"/>
      <c r="L619" s="91"/>
      <c r="M619" s="2">
        <v>1533</v>
      </c>
      <c r="N619" s="90"/>
      <c r="O619" s="91"/>
      <c r="P619" s="2">
        <v>1534</v>
      </c>
      <c r="Q619" s="90"/>
      <c r="R619" s="91"/>
      <c r="S619" s="91"/>
      <c r="T619" s="2">
        <v>1535</v>
      </c>
      <c r="U619" s="90"/>
      <c r="V619" s="91"/>
      <c r="W619" s="91"/>
      <c r="X619" s="2">
        <v>1536</v>
      </c>
      <c r="Y619" s="90"/>
      <c r="Z619" s="91"/>
      <c r="AA619" s="91"/>
      <c r="AB619" s="2">
        <v>1537</v>
      </c>
      <c r="AC619" s="90"/>
      <c r="AD619" s="91"/>
      <c r="AE619" s="91"/>
      <c r="AF619" s="2">
        <v>1538</v>
      </c>
      <c r="AG619" s="90"/>
      <c r="AH619" s="91"/>
      <c r="AI619" s="41" t="s">
        <v>1076</v>
      </c>
    </row>
    <row r="620" spans="1:36" ht="24.75" customHeight="1">
      <c r="A620" s="128" t="s">
        <v>1077</v>
      </c>
      <c r="B620" s="98"/>
      <c r="C620" s="98"/>
      <c r="D620" s="99"/>
      <c r="E620" s="12">
        <v>1539</v>
      </c>
      <c r="F620" s="90"/>
      <c r="G620" s="91"/>
      <c r="H620" s="91"/>
      <c r="I620" s="12">
        <v>1540</v>
      </c>
      <c r="J620" s="126">
        <f>ROUND(J602*0.142857,0)</f>
        <v>0</v>
      </c>
      <c r="K620" s="91"/>
      <c r="L620" s="91"/>
      <c r="M620" s="12">
        <v>1541</v>
      </c>
      <c r="N620" s="90"/>
      <c r="O620" s="91"/>
      <c r="P620" s="12">
        <v>1542</v>
      </c>
      <c r="Q620" s="90"/>
      <c r="R620" s="91"/>
      <c r="S620" s="91"/>
      <c r="T620" s="12">
        <v>1543</v>
      </c>
      <c r="U620" s="90"/>
      <c r="V620" s="91"/>
      <c r="W620" s="91"/>
      <c r="X620" s="12">
        <v>1544</v>
      </c>
      <c r="Y620" s="90"/>
      <c r="Z620" s="91"/>
      <c r="AA620" s="91"/>
      <c r="AB620" s="12">
        <v>1547</v>
      </c>
      <c r="AC620" s="90"/>
      <c r="AD620" s="91"/>
      <c r="AE620" s="91"/>
      <c r="AF620" s="12">
        <v>1548</v>
      </c>
      <c r="AG620" s="90"/>
      <c r="AH620" s="91"/>
      <c r="AI620" s="41" t="s">
        <v>1078</v>
      </c>
    </row>
    <row r="621" spans="1:36" ht="24.75" customHeight="1">
      <c r="A621" s="129" t="s">
        <v>1079</v>
      </c>
      <c r="B621" s="98"/>
      <c r="C621" s="98"/>
      <c r="D621" s="99"/>
      <c r="E621" s="12">
        <v>1549</v>
      </c>
      <c r="F621" s="90"/>
      <c r="G621" s="91"/>
      <c r="H621" s="91"/>
      <c r="I621" s="12">
        <v>1550</v>
      </c>
      <c r="J621" s="90"/>
      <c r="K621" s="91"/>
      <c r="L621" s="91"/>
      <c r="M621" s="12">
        <v>1551</v>
      </c>
      <c r="N621" s="90"/>
      <c r="O621" s="91"/>
      <c r="P621" s="12">
        <v>1552</v>
      </c>
      <c r="Q621" s="90"/>
      <c r="R621" s="91"/>
      <c r="S621" s="91"/>
      <c r="T621" s="12">
        <v>1553</v>
      </c>
      <c r="U621" s="90"/>
      <c r="V621" s="91"/>
      <c r="W621" s="91"/>
      <c r="X621" s="12">
        <v>1554</v>
      </c>
      <c r="Y621" s="90"/>
      <c r="Z621" s="91"/>
      <c r="AA621" s="91"/>
      <c r="AB621" s="12">
        <v>1555</v>
      </c>
      <c r="AC621" s="90"/>
      <c r="AD621" s="91"/>
      <c r="AE621" s="91"/>
      <c r="AF621" s="12">
        <v>1556</v>
      </c>
      <c r="AG621" s="90"/>
      <c r="AH621" s="91"/>
      <c r="AI621" s="49" t="s">
        <v>1080</v>
      </c>
    </row>
    <row r="622" spans="1:36" ht="24" customHeight="1">
      <c r="A622" s="129" t="s">
        <v>1081</v>
      </c>
      <c r="B622" s="98"/>
      <c r="C622" s="98"/>
      <c r="D622" s="99"/>
      <c r="E622" s="12">
        <v>1557</v>
      </c>
      <c r="F622" s="90"/>
      <c r="G622" s="91"/>
      <c r="H622" s="91"/>
      <c r="I622" s="12">
        <v>1558</v>
      </c>
      <c r="J622" s="126">
        <f>AE579*0.142857</f>
        <v>0</v>
      </c>
      <c r="K622" s="91"/>
      <c r="L622" s="91"/>
      <c r="M622" s="97"/>
      <c r="N622" s="98"/>
      <c r="O622" s="130"/>
      <c r="P622" s="97"/>
      <c r="Q622" s="98"/>
      <c r="R622" s="98"/>
      <c r="S622" s="99"/>
      <c r="T622" s="12">
        <v>1559</v>
      </c>
      <c r="U622" s="90"/>
      <c r="V622" s="91"/>
      <c r="W622" s="91"/>
      <c r="X622" s="12">
        <v>1560</v>
      </c>
      <c r="Y622" s="90"/>
      <c r="Z622" s="91"/>
      <c r="AA622" s="91"/>
      <c r="AB622" s="12">
        <v>1561</v>
      </c>
      <c r="AC622" s="90"/>
      <c r="AD622" s="91"/>
      <c r="AE622" s="91"/>
      <c r="AF622" s="12">
        <v>1562</v>
      </c>
      <c r="AG622" s="90"/>
      <c r="AH622" s="91"/>
      <c r="AI622" s="49" t="s">
        <v>1082</v>
      </c>
    </row>
    <row r="623" spans="1:36" ht="15" customHeight="1">
      <c r="A623" s="117" t="s">
        <v>1083</v>
      </c>
      <c r="B623" s="98"/>
      <c r="C623" s="98"/>
      <c r="D623" s="99"/>
      <c r="E623" s="2">
        <v>1563</v>
      </c>
      <c r="F623" s="90">
        <f>IF(SUM(F611-F612+F614-F615+F616+F617+F618-F619-F620-F621-F622)&gt;0,SUM(F611-F612+F614-F615+F616+F617+F618-F619-F620-F621-F622),0)</f>
        <v>0</v>
      </c>
      <c r="G623" s="91"/>
      <c r="H623" s="91"/>
      <c r="I623" s="2">
        <v>1564</v>
      </c>
      <c r="J623" s="90">
        <f>IF(SUM(J611-J612+J614-J615+J616+J617+J618-J619-J620-J621-J622)&gt;0,SUM(J611-J612+J614-J615+J616+J617+J618-J619-J620-J621-J622),0)</f>
        <v>0</v>
      </c>
      <c r="K623" s="91"/>
      <c r="L623" s="91"/>
      <c r="M623" s="2">
        <v>1565</v>
      </c>
      <c r="N623" s="90">
        <f>IF(SUM(N611-N612+N614-N615+N617+N618-N619-N620-N621)&gt;0,SUM(N611-N612+N614-N615+N617+N618-N619-N620-N621),0)</f>
        <v>0</v>
      </c>
      <c r="O623" s="91"/>
      <c r="P623" s="2">
        <v>1566</v>
      </c>
      <c r="Q623" s="90">
        <f>IF(SUM(Q611-Q612+Q614-Q615+Q617+Q618-Q619-Q620-Q621)&gt;0,SUM(Q611-Q612+Q614-Q615+Q617+Q618-Q619-Q620-Q621),0)</f>
        <v>0</v>
      </c>
      <c r="R623" s="91"/>
      <c r="S623" s="91"/>
      <c r="T623" s="2">
        <v>1567</v>
      </c>
      <c r="U623" s="90">
        <f>IF(SUM(U611+U614-U615+U616+U617+U618-U619-U620-U621+U622)&gt;0,SUM(U611+U614-U615+U616+U617+U618-U619-U620-U621+U622),0)</f>
        <v>0</v>
      </c>
      <c r="V623" s="91"/>
      <c r="W623" s="91"/>
      <c r="X623" s="2">
        <v>1568</v>
      </c>
      <c r="Y623" s="90">
        <f>IF(SUM(Y611+Y614-Y615+Y617+Y618-Y619-Y620-Y621+Y622)&gt;0,SUM(Y611+Y614-Y615+Y617+Y618-Y619-Y620-Y621+Y622),0)</f>
        <v>0</v>
      </c>
      <c r="Z623" s="91"/>
      <c r="AA623" s="91"/>
      <c r="AB623" s="2">
        <v>1569</v>
      </c>
      <c r="AC623" s="90">
        <f>IF(SUM(AC611+AC614-AC615+AC617+AC618-AC619-AC620-AC621+AC622)&gt;0,SUM(AC611+AC614-AC615+AC617+AC618-AC619-AC620-AC621+AC622),0)</f>
        <v>0</v>
      </c>
      <c r="AD623" s="91"/>
      <c r="AE623" s="91"/>
      <c r="AF623" s="2">
        <v>1570</v>
      </c>
      <c r="AG623" s="90">
        <f>IF(SUM(AG611+AG614-AG615+AG617+AG618-AG619-AG620-AG621+AG622)&gt;0,SUM(AG611+AG614-AG615+AG617+AG618-AG619-AG620-AG621+AG622),0)</f>
        <v>0</v>
      </c>
      <c r="AH623" s="91"/>
      <c r="AI623" s="41" t="s">
        <v>1084</v>
      </c>
    </row>
    <row r="624" spans="1:36" ht="15" customHeight="1">
      <c r="A624" s="258" t="s">
        <v>1085</v>
      </c>
      <c r="B624" s="119"/>
      <c r="C624" s="119"/>
      <c r="D624" s="120"/>
      <c r="E624" s="9">
        <v>1368</v>
      </c>
      <c r="F624" s="90">
        <f>IF(SUM(F611-F612+F614-F615+F616+F617+F618-F619-F620-F621-F622)&lt;0,SUM(F611-F612+F614-F615+F616+F617+F618-F619-F620-F621-F622),0)</f>
        <v>0</v>
      </c>
      <c r="G624" s="91"/>
      <c r="H624" s="91"/>
      <c r="I624" s="9">
        <v>1371</v>
      </c>
      <c r="J624" s="90">
        <f>IF(SUM(J611-J612+J614-J615+J616+J617+J618-J619-J620-J621-J622)&lt;0,SUM(J611-J612+J614-J615+J616+J617+J618-J619-J620-J621-J622),0)</f>
        <v>0</v>
      </c>
      <c r="K624" s="91"/>
      <c r="L624" s="91"/>
      <c r="M624" s="9">
        <v>1571</v>
      </c>
      <c r="N624" s="90">
        <f>IF(SUM(N611-N612+N614-N615+N617+N618-N619-N620-N621)&lt;0,SUM(N611-N612+N614-N615+N617+N618-N619-N620-N621),0)</f>
        <v>0</v>
      </c>
      <c r="O624" s="91"/>
      <c r="P624" s="9">
        <v>1572</v>
      </c>
      <c r="Q624" s="90">
        <f>IF(SUM(Q611-Q612+Q614-Q615+Q617+Q618-Q619-Q620-Q621)&lt;0,SUM(Q611-Q612+Q614-Q615+Q617+Q618-Q619-Q620-Q621),0)</f>
        <v>0</v>
      </c>
      <c r="R624" s="91"/>
      <c r="S624" s="91"/>
      <c r="T624" s="97"/>
      <c r="U624" s="98"/>
      <c r="V624" s="98"/>
      <c r="W624" s="99"/>
      <c r="X624" s="97"/>
      <c r="Y624" s="98"/>
      <c r="Z624" s="98"/>
      <c r="AA624" s="99"/>
      <c r="AB624" s="97"/>
      <c r="AC624" s="98"/>
      <c r="AD624" s="98"/>
      <c r="AE624" s="99"/>
      <c r="AF624" s="97"/>
      <c r="AG624" s="98"/>
      <c r="AH624" s="130"/>
      <c r="AI624" s="42" t="s">
        <v>1086</v>
      </c>
    </row>
    <row r="625" spans="1:36" ht="12.75" customHeight="1">
      <c r="A625" s="251" t="s">
        <v>1087</v>
      </c>
      <c r="B625" s="123"/>
      <c r="C625" s="123"/>
      <c r="D625" s="123"/>
      <c r="E625" s="123"/>
      <c r="F625" s="123"/>
      <c r="G625" s="123"/>
      <c r="H625" s="123"/>
      <c r="I625" s="123"/>
      <c r="J625" s="123"/>
      <c r="K625" s="123"/>
      <c r="L625" s="123"/>
      <c r="M625" s="123"/>
      <c r="N625" s="123"/>
      <c r="O625" s="123"/>
      <c r="P625" s="123"/>
      <c r="Q625" s="123"/>
      <c r="R625" s="123"/>
      <c r="S625" s="123"/>
      <c r="T625" s="123"/>
      <c r="U625" s="123"/>
      <c r="V625" s="123"/>
      <c r="W625" s="123"/>
      <c r="X625" s="123"/>
      <c r="Y625" s="123"/>
      <c r="Z625" s="123"/>
      <c r="AA625" s="123"/>
      <c r="AB625" s="123"/>
      <c r="AC625" s="123"/>
      <c r="AD625" s="123"/>
      <c r="AE625" s="123"/>
      <c r="AF625" s="123"/>
      <c r="AG625" s="123"/>
      <c r="AH625" s="123"/>
      <c r="AI625" s="124"/>
    </row>
    <row r="626" spans="1:36" ht="12.75" customHeight="1">
      <c r="A626" s="125" t="s">
        <v>1088</v>
      </c>
      <c r="B626" s="123"/>
      <c r="C626" s="123"/>
      <c r="D626" s="123"/>
      <c r="E626" s="123"/>
      <c r="F626" s="123"/>
      <c r="G626" s="123"/>
      <c r="H626" s="123"/>
      <c r="I626" s="123"/>
      <c r="J626" s="123"/>
      <c r="K626" s="123"/>
      <c r="L626" s="123"/>
      <c r="M626" s="123"/>
      <c r="N626" s="123"/>
      <c r="O626" s="123"/>
      <c r="P626" s="123"/>
      <c r="Q626" s="123"/>
      <c r="R626" s="123"/>
      <c r="S626" s="123"/>
      <c r="T626" s="123"/>
      <c r="U626" s="123"/>
      <c r="V626" s="123"/>
      <c r="W626" s="123"/>
      <c r="X626" s="123"/>
      <c r="Y626" s="123"/>
      <c r="Z626" s="123"/>
      <c r="AA626" s="123"/>
      <c r="AB626" s="123"/>
      <c r="AC626" s="123"/>
      <c r="AD626" s="123"/>
      <c r="AE626" s="123"/>
      <c r="AF626" s="123"/>
      <c r="AG626" s="123"/>
      <c r="AH626" s="123"/>
      <c r="AI626" s="124"/>
    </row>
    <row r="627" spans="1:36" ht="11.25" customHeight="1">
      <c r="A627" s="252"/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  <c r="AA627" s="88"/>
      <c r="AB627" s="88"/>
      <c r="AC627" s="89"/>
      <c r="AD627" s="55"/>
      <c r="AE627" s="253" t="s">
        <v>1089</v>
      </c>
      <c r="AF627" s="88"/>
      <c r="AG627" s="88"/>
      <c r="AH627" s="89"/>
      <c r="AI627" s="56"/>
    </row>
    <row r="628" spans="1:36" ht="14.25" customHeight="1">
      <c r="A628" s="129" t="s">
        <v>866</v>
      </c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98"/>
      <c r="T628" s="98"/>
      <c r="U628" s="98"/>
      <c r="V628" s="98"/>
      <c r="W628" s="98"/>
      <c r="X628" s="98"/>
      <c r="Y628" s="98"/>
      <c r="Z628" s="98"/>
      <c r="AA628" s="98"/>
      <c r="AB628" s="98"/>
      <c r="AC628" s="99"/>
      <c r="AD628" s="2">
        <v>1600</v>
      </c>
      <c r="AE628" s="90"/>
      <c r="AF628" s="91"/>
      <c r="AG628" s="91"/>
      <c r="AH628" s="91"/>
      <c r="AI628" s="4" t="s">
        <v>1090</v>
      </c>
    </row>
    <row r="629" spans="1:36" ht="14.25" customHeight="1">
      <c r="A629" s="129" t="s">
        <v>868</v>
      </c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98"/>
      <c r="T629" s="98"/>
      <c r="U629" s="98"/>
      <c r="V629" s="98"/>
      <c r="W629" s="98"/>
      <c r="X629" s="98"/>
      <c r="Y629" s="98"/>
      <c r="Z629" s="98"/>
      <c r="AA629" s="98"/>
      <c r="AB629" s="98"/>
      <c r="AC629" s="99"/>
      <c r="AD629" s="2">
        <v>1819</v>
      </c>
      <c r="AE629" s="90"/>
      <c r="AF629" s="91"/>
      <c r="AG629" s="91"/>
      <c r="AH629" s="91"/>
      <c r="AI629" s="4" t="s">
        <v>1091</v>
      </c>
    </row>
    <row r="630" spans="1:36" ht="14.25" customHeight="1">
      <c r="A630" s="129" t="s">
        <v>870</v>
      </c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98"/>
      <c r="T630" s="98"/>
      <c r="U630" s="98"/>
      <c r="V630" s="98"/>
      <c r="W630" s="98"/>
      <c r="X630" s="98"/>
      <c r="Y630" s="98"/>
      <c r="Z630" s="98"/>
      <c r="AA630" s="98"/>
      <c r="AB630" s="98"/>
      <c r="AC630" s="99"/>
      <c r="AD630" s="2">
        <v>1601</v>
      </c>
      <c r="AE630" s="90"/>
      <c r="AF630" s="91"/>
      <c r="AG630" s="91"/>
      <c r="AH630" s="91"/>
      <c r="AI630" s="4" t="s">
        <v>1092</v>
      </c>
    </row>
    <row r="631" spans="1:36" ht="14.25" customHeight="1">
      <c r="A631" s="129" t="s">
        <v>872</v>
      </c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  <c r="Z631" s="98"/>
      <c r="AA631" s="98"/>
      <c r="AB631" s="98"/>
      <c r="AC631" s="99"/>
      <c r="AD631" s="2">
        <v>1602</v>
      </c>
      <c r="AE631" s="90"/>
      <c r="AF631" s="91"/>
      <c r="AG631" s="91"/>
      <c r="AH631" s="91"/>
      <c r="AI631" s="4" t="s">
        <v>1093</v>
      </c>
    </row>
    <row r="632" spans="1:36" ht="14.25" customHeight="1">
      <c r="A632" s="129" t="s">
        <v>874</v>
      </c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98"/>
      <c r="T632" s="98"/>
      <c r="U632" s="98"/>
      <c r="V632" s="98"/>
      <c r="W632" s="98"/>
      <c r="X632" s="98"/>
      <c r="Y632" s="98"/>
      <c r="Z632" s="98"/>
      <c r="AA632" s="98"/>
      <c r="AB632" s="98"/>
      <c r="AC632" s="99"/>
      <c r="AD632" s="2">
        <v>1603</v>
      </c>
      <c r="AE632" s="90"/>
      <c r="AF632" s="91"/>
      <c r="AG632" s="91"/>
      <c r="AH632" s="91"/>
      <c r="AI632" s="4" t="s">
        <v>1094</v>
      </c>
    </row>
    <row r="633" spans="1:36" ht="14.25" customHeight="1">
      <c r="A633" s="129" t="s">
        <v>1095</v>
      </c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98"/>
      <c r="T633" s="98"/>
      <c r="U633" s="98"/>
      <c r="V633" s="98"/>
      <c r="W633" s="98"/>
      <c r="X633" s="98"/>
      <c r="Y633" s="98"/>
      <c r="Z633" s="98"/>
      <c r="AA633" s="98"/>
      <c r="AB633" s="98"/>
      <c r="AC633" s="99"/>
      <c r="AD633" s="2">
        <v>1604</v>
      </c>
      <c r="AE633" s="90"/>
      <c r="AF633" s="91"/>
      <c r="AG633" s="91"/>
      <c r="AH633" s="91"/>
      <c r="AI633" s="4" t="s">
        <v>1096</v>
      </c>
    </row>
    <row r="634" spans="1:36" ht="14.25" customHeight="1">
      <c r="A634" s="129" t="s">
        <v>1097</v>
      </c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98"/>
      <c r="T634" s="98"/>
      <c r="U634" s="98"/>
      <c r="V634" s="98"/>
      <c r="W634" s="98"/>
      <c r="X634" s="98"/>
      <c r="Y634" s="98"/>
      <c r="Z634" s="98"/>
      <c r="AA634" s="98"/>
      <c r="AB634" s="98"/>
      <c r="AC634" s="99"/>
      <c r="AD634" s="2">
        <v>1605</v>
      </c>
      <c r="AE634" s="90"/>
      <c r="AF634" s="91"/>
      <c r="AG634" s="91"/>
      <c r="AH634" s="91"/>
      <c r="AI634" s="4" t="s">
        <v>1098</v>
      </c>
    </row>
    <row r="635" spans="1:36" ht="14.25" customHeight="1">
      <c r="A635" s="129" t="s">
        <v>876</v>
      </c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98"/>
      <c r="T635" s="98"/>
      <c r="U635" s="98"/>
      <c r="V635" s="98"/>
      <c r="W635" s="98"/>
      <c r="X635" s="98"/>
      <c r="Y635" s="98"/>
      <c r="Z635" s="98"/>
      <c r="AA635" s="98"/>
      <c r="AB635" s="98"/>
      <c r="AC635" s="99"/>
      <c r="AD635" s="2">
        <v>1606</v>
      </c>
      <c r="AE635" s="90"/>
      <c r="AF635" s="91"/>
      <c r="AG635" s="91"/>
      <c r="AH635" s="91"/>
      <c r="AI635" s="4" t="s">
        <v>1099</v>
      </c>
    </row>
    <row r="636" spans="1:36" ht="14.25" customHeight="1">
      <c r="A636" s="129" t="s">
        <v>878</v>
      </c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  <c r="Z636" s="98"/>
      <c r="AA636" s="98"/>
      <c r="AB636" s="98"/>
      <c r="AC636" s="99"/>
      <c r="AD636" s="2">
        <v>1607</v>
      </c>
      <c r="AE636" s="90"/>
      <c r="AF636" s="91"/>
      <c r="AG636" s="91"/>
      <c r="AH636" s="91"/>
      <c r="AI636" s="4" t="s">
        <v>1100</v>
      </c>
    </row>
    <row r="637" spans="1:36" ht="14.25" customHeight="1">
      <c r="A637" s="129" t="s">
        <v>1101</v>
      </c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  <c r="Y637" s="98"/>
      <c r="Z637" s="98"/>
      <c r="AA637" s="98"/>
      <c r="AB637" s="98"/>
      <c r="AC637" s="99"/>
      <c r="AD637" s="2">
        <v>1608</v>
      </c>
      <c r="AE637" s="90"/>
      <c r="AF637" s="91"/>
      <c r="AG637" s="91"/>
      <c r="AH637" s="91"/>
      <c r="AI637" s="4" t="s">
        <v>1102</v>
      </c>
      <c r="AJ637" s="16"/>
    </row>
    <row r="638" spans="1:36" ht="14.25" customHeight="1">
      <c r="A638" s="129" t="s">
        <v>1103</v>
      </c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  <c r="Y638" s="98"/>
      <c r="Z638" s="98"/>
      <c r="AA638" s="98"/>
      <c r="AB638" s="98"/>
      <c r="AC638" s="99"/>
      <c r="AD638" s="2">
        <v>1609</v>
      </c>
      <c r="AE638" s="90"/>
      <c r="AF638" s="91"/>
      <c r="AG638" s="91"/>
      <c r="AH638" s="91"/>
      <c r="AI638" s="4" t="s">
        <v>1104</v>
      </c>
      <c r="AJ638" s="16"/>
    </row>
    <row r="639" spans="1:36" ht="12.75" customHeight="1">
      <c r="A639" s="178" t="s">
        <v>1105</v>
      </c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  <c r="Y639" s="98"/>
      <c r="Z639" s="98"/>
      <c r="AA639" s="98"/>
      <c r="AB639" s="98"/>
      <c r="AC639" s="99"/>
      <c r="AD639" s="2">
        <v>1610</v>
      </c>
      <c r="AE639" s="90">
        <f>SUM(AE628:AH638)</f>
        <v>0</v>
      </c>
      <c r="AF639" s="91"/>
      <c r="AG639" s="91"/>
      <c r="AH639" s="91"/>
      <c r="AI639" s="4" t="s">
        <v>1106</v>
      </c>
      <c r="AJ639" s="16"/>
    </row>
    <row r="640" spans="1:36" ht="14.25" customHeight="1">
      <c r="A640" s="175" t="s">
        <v>1107</v>
      </c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  <c r="Y640" s="98"/>
      <c r="Z640" s="98"/>
      <c r="AA640" s="98"/>
      <c r="AB640" s="98"/>
      <c r="AC640" s="99"/>
      <c r="AD640" s="2">
        <v>1611</v>
      </c>
      <c r="AE640" s="90"/>
      <c r="AF640" s="91"/>
      <c r="AG640" s="91"/>
      <c r="AH640" s="91"/>
      <c r="AI640" s="4" t="s">
        <v>1108</v>
      </c>
      <c r="AJ640" s="16"/>
    </row>
    <row r="641" spans="1:36" ht="14.25" customHeight="1">
      <c r="A641" s="175" t="s">
        <v>1109</v>
      </c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  <c r="Y641" s="98"/>
      <c r="Z641" s="98"/>
      <c r="AA641" s="98"/>
      <c r="AB641" s="98"/>
      <c r="AC641" s="99"/>
      <c r="AD641" s="2">
        <v>1612</v>
      </c>
      <c r="AE641" s="90"/>
      <c r="AF641" s="91"/>
      <c r="AG641" s="91"/>
      <c r="AH641" s="91"/>
      <c r="AI641" s="4" t="s">
        <v>1110</v>
      </c>
      <c r="AJ641" s="16"/>
    </row>
    <row r="642" spans="1:36" ht="14.25" customHeight="1">
      <c r="A642" s="175" t="s">
        <v>1111</v>
      </c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98"/>
      <c r="W642" s="98"/>
      <c r="X642" s="98"/>
      <c r="Y642" s="98"/>
      <c r="Z642" s="98"/>
      <c r="AA642" s="98"/>
      <c r="AB642" s="98"/>
      <c r="AC642" s="99"/>
      <c r="AD642" s="2">
        <v>1613</v>
      </c>
      <c r="AE642" s="90"/>
      <c r="AF642" s="91"/>
      <c r="AG642" s="91"/>
      <c r="AH642" s="91"/>
      <c r="AI642" s="4" t="s">
        <v>1112</v>
      </c>
      <c r="AJ642" s="16"/>
    </row>
    <row r="643" spans="1:36" ht="14.25" customHeight="1">
      <c r="A643" s="175" t="s">
        <v>1113</v>
      </c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98"/>
      <c r="T643" s="98"/>
      <c r="U643" s="98"/>
      <c r="V643" s="98"/>
      <c r="W643" s="98"/>
      <c r="X643" s="98"/>
      <c r="Y643" s="98"/>
      <c r="Z643" s="98"/>
      <c r="AA643" s="98"/>
      <c r="AB643" s="98"/>
      <c r="AC643" s="99"/>
      <c r="AD643" s="2">
        <v>1614</v>
      </c>
      <c r="AE643" s="90"/>
      <c r="AF643" s="91"/>
      <c r="AG643" s="91"/>
      <c r="AH643" s="91"/>
      <c r="AI643" s="4" t="s">
        <v>1114</v>
      </c>
      <c r="AJ643" s="16"/>
    </row>
    <row r="644" spans="1:36" ht="14.25" customHeight="1">
      <c r="A644" s="175" t="s">
        <v>1115</v>
      </c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98"/>
      <c r="T644" s="98"/>
      <c r="U644" s="98"/>
      <c r="V644" s="98"/>
      <c r="W644" s="98"/>
      <c r="X644" s="98"/>
      <c r="Y644" s="98"/>
      <c r="Z644" s="98"/>
      <c r="AA644" s="98"/>
      <c r="AB644" s="98"/>
      <c r="AC644" s="99"/>
      <c r="AD644" s="2">
        <v>1820</v>
      </c>
      <c r="AE644" s="90"/>
      <c r="AF644" s="91"/>
      <c r="AG644" s="91"/>
      <c r="AH644" s="91"/>
      <c r="AI644" s="4" t="s">
        <v>1116</v>
      </c>
      <c r="AJ644" s="16"/>
    </row>
    <row r="645" spans="1:36" ht="14.25" customHeight="1">
      <c r="A645" s="175" t="s">
        <v>1117</v>
      </c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  <c r="AA645" s="98"/>
      <c r="AB645" s="98"/>
      <c r="AC645" s="99"/>
      <c r="AD645" s="2">
        <v>1615</v>
      </c>
      <c r="AE645" s="90"/>
      <c r="AF645" s="91"/>
      <c r="AG645" s="91"/>
      <c r="AH645" s="91"/>
      <c r="AI645" s="4" t="s">
        <v>1118</v>
      </c>
      <c r="AJ645" s="16"/>
    </row>
    <row r="646" spans="1:36" ht="14.25" customHeight="1">
      <c r="A646" s="175" t="s">
        <v>1119</v>
      </c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  <c r="Z646" s="98"/>
      <c r="AA646" s="98"/>
      <c r="AB646" s="98"/>
      <c r="AC646" s="99"/>
      <c r="AD646" s="2">
        <v>1616</v>
      </c>
      <c r="AE646" s="90"/>
      <c r="AF646" s="91"/>
      <c r="AG646" s="91"/>
      <c r="AH646" s="91"/>
      <c r="AI646" s="4" t="s">
        <v>1120</v>
      </c>
      <c r="AJ646" s="16"/>
    </row>
    <row r="647" spans="1:36" ht="14.25" customHeight="1">
      <c r="A647" s="175" t="s">
        <v>1121</v>
      </c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98"/>
      <c r="T647" s="98"/>
      <c r="U647" s="98"/>
      <c r="V647" s="98"/>
      <c r="W647" s="98"/>
      <c r="X647" s="98"/>
      <c r="Y647" s="98"/>
      <c r="Z647" s="98"/>
      <c r="AA647" s="98"/>
      <c r="AB647" s="98"/>
      <c r="AC647" s="99"/>
      <c r="AD647" s="2">
        <v>1617</v>
      </c>
      <c r="AE647" s="90"/>
      <c r="AF647" s="91"/>
      <c r="AG647" s="91"/>
      <c r="AH647" s="91"/>
      <c r="AI647" s="4" t="s">
        <v>1122</v>
      </c>
      <c r="AJ647" s="16"/>
    </row>
    <row r="648" spans="1:36" ht="14.25" customHeight="1">
      <c r="A648" s="175" t="s">
        <v>1123</v>
      </c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98"/>
      <c r="T648" s="98"/>
      <c r="U648" s="98"/>
      <c r="V648" s="98"/>
      <c r="W648" s="98"/>
      <c r="X648" s="98"/>
      <c r="Y648" s="98"/>
      <c r="Z648" s="98"/>
      <c r="AA648" s="98"/>
      <c r="AB648" s="98"/>
      <c r="AC648" s="99"/>
      <c r="AD648" s="2">
        <v>1618</v>
      </c>
      <c r="AE648" s="90"/>
      <c r="AF648" s="91"/>
      <c r="AG648" s="91"/>
      <c r="AH648" s="91"/>
      <c r="AI648" s="4" t="s">
        <v>1124</v>
      </c>
      <c r="AJ648" s="16"/>
    </row>
    <row r="649" spans="1:36" ht="14.25" customHeight="1">
      <c r="A649" s="175" t="s">
        <v>1125</v>
      </c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98"/>
      <c r="T649" s="98"/>
      <c r="U649" s="98"/>
      <c r="V649" s="98"/>
      <c r="W649" s="98"/>
      <c r="X649" s="98"/>
      <c r="Y649" s="98"/>
      <c r="Z649" s="98"/>
      <c r="AA649" s="98"/>
      <c r="AB649" s="98"/>
      <c r="AC649" s="99"/>
      <c r="AD649" s="2">
        <v>1620</v>
      </c>
      <c r="AE649" s="90"/>
      <c r="AF649" s="91"/>
      <c r="AG649" s="91"/>
      <c r="AH649" s="91"/>
      <c r="AI649" s="4" t="s">
        <v>1126</v>
      </c>
      <c r="AJ649" s="16"/>
    </row>
    <row r="650" spans="1:36" ht="14.25" customHeight="1">
      <c r="A650" s="175" t="s">
        <v>1127</v>
      </c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  <c r="Z650" s="98"/>
      <c r="AA650" s="98"/>
      <c r="AB650" s="98"/>
      <c r="AC650" s="99"/>
      <c r="AD650" s="2">
        <v>1621</v>
      </c>
      <c r="AE650" s="90"/>
      <c r="AF650" s="91"/>
      <c r="AG650" s="91"/>
      <c r="AH650" s="91"/>
      <c r="AI650" s="4" t="s">
        <v>1128</v>
      </c>
      <c r="AJ650" s="16"/>
    </row>
    <row r="651" spans="1:36" ht="14.25" customHeight="1">
      <c r="A651" s="175" t="s">
        <v>1129</v>
      </c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  <c r="Z651" s="98"/>
      <c r="AA651" s="98"/>
      <c r="AB651" s="98"/>
      <c r="AC651" s="99"/>
      <c r="AD651" s="2">
        <v>1622</v>
      </c>
      <c r="AE651" s="90"/>
      <c r="AF651" s="91"/>
      <c r="AG651" s="91"/>
      <c r="AH651" s="91"/>
      <c r="AI651" s="4" t="s">
        <v>1130</v>
      </c>
      <c r="AJ651" s="16"/>
    </row>
    <row r="652" spans="1:36" ht="14.25" customHeight="1">
      <c r="A652" s="175" t="s">
        <v>1131</v>
      </c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  <c r="Z652" s="98"/>
      <c r="AA652" s="98"/>
      <c r="AB652" s="98"/>
      <c r="AC652" s="99"/>
      <c r="AD652" s="2">
        <v>1624</v>
      </c>
      <c r="AE652" s="90"/>
      <c r="AF652" s="91"/>
      <c r="AG652" s="91"/>
      <c r="AH652" s="91"/>
      <c r="AI652" s="4" t="s">
        <v>1132</v>
      </c>
      <c r="AJ652" s="16"/>
    </row>
    <row r="653" spans="1:36" ht="14.25" customHeight="1">
      <c r="A653" s="175" t="s">
        <v>1133</v>
      </c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  <c r="Z653" s="98"/>
      <c r="AA653" s="98"/>
      <c r="AB653" s="98"/>
      <c r="AC653" s="99"/>
      <c r="AD653" s="2">
        <v>1625</v>
      </c>
      <c r="AE653" s="90"/>
      <c r="AF653" s="91"/>
      <c r="AG653" s="91"/>
      <c r="AH653" s="91"/>
      <c r="AI653" s="4" t="s">
        <v>1134</v>
      </c>
      <c r="AJ653" s="16"/>
    </row>
    <row r="654" spans="1:36" ht="14.25" customHeight="1">
      <c r="A654" s="175" t="s">
        <v>1135</v>
      </c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  <c r="Z654" s="98"/>
      <c r="AA654" s="98"/>
      <c r="AB654" s="98"/>
      <c r="AC654" s="99"/>
      <c r="AD654" s="2">
        <v>1626</v>
      </c>
      <c r="AE654" s="90"/>
      <c r="AF654" s="91"/>
      <c r="AG654" s="91"/>
      <c r="AH654" s="91"/>
      <c r="AI654" s="4" t="s">
        <v>1136</v>
      </c>
      <c r="AJ654" s="16"/>
    </row>
    <row r="655" spans="1:36" ht="14.25" customHeight="1">
      <c r="A655" s="175" t="s">
        <v>1137</v>
      </c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98"/>
      <c r="T655" s="98"/>
      <c r="U655" s="98"/>
      <c r="V655" s="98"/>
      <c r="W655" s="98"/>
      <c r="X655" s="98"/>
      <c r="Y655" s="98"/>
      <c r="Z655" s="98"/>
      <c r="AA655" s="98"/>
      <c r="AB655" s="98"/>
      <c r="AC655" s="99"/>
      <c r="AD655" s="2">
        <v>1627</v>
      </c>
      <c r="AE655" s="90"/>
      <c r="AF655" s="91"/>
      <c r="AG655" s="91"/>
      <c r="AH655" s="91"/>
      <c r="AI655" s="4" t="s">
        <v>1138</v>
      </c>
      <c r="AJ655" s="16"/>
    </row>
    <row r="656" spans="1:36" ht="14.25" customHeight="1">
      <c r="A656" s="175" t="s">
        <v>1139</v>
      </c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  <c r="Y656" s="98"/>
      <c r="Z656" s="98"/>
      <c r="AA656" s="98"/>
      <c r="AB656" s="98"/>
      <c r="AC656" s="99"/>
      <c r="AD656" s="2">
        <v>1628</v>
      </c>
      <c r="AE656" s="90"/>
      <c r="AF656" s="91"/>
      <c r="AG656" s="91"/>
      <c r="AH656" s="91"/>
      <c r="AI656" s="4" t="s">
        <v>1140</v>
      </c>
      <c r="AJ656" s="16"/>
    </row>
    <row r="657" spans="1:36" ht="14.25" customHeight="1">
      <c r="A657" s="175" t="s">
        <v>1141</v>
      </c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98"/>
      <c r="T657" s="98"/>
      <c r="U657" s="98"/>
      <c r="V657" s="98"/>
      <c r="W657" s="98"/>
      <c r="X657" s="98"/>
      <c r="Y657" s="98"/>
      <c r="Z657" s="98"/>
      <c r="AA657" s="98"/>
      <c r="AB657" s="98"/>
      <c r="AC657" s="99"/>
      <c r="AD657" s="2">
        <v>1909</v>
      </c>
      <c r="AE657" s="90"/>
      <c r="AF657" s="91"/>
      <c r="AG657" s="91"/>
      <c r="AH657" s="91"/>
      <c r="AI657" s="4" t="s">
        <v>1142</v>
      </c>
      <c r="AJ657" s="16"/>
    </row>
    <row r="658" spans="1:36" ht="12.75" customHeight="1">
      <c r="A658" s="178" t="s">
        <v>1143</v>
      </c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  <c r="Y658" s="98"/>
      <c r="Z658" s="98"/>
      <c r="AA658" s="98"/>
      <c r="AB658" s="98"/>
      <c r="AC658" s="99"/>
      <c r="AD658" s="2">
        <v>1629</v>
      </c>
      <c r="AE658" s="90">
        <f>SUM(AE640:AH657)</f>
        <v>0</v>
      </c>
      <c r="AF658" s="91"/>
      <c r="AG658" s="91"/>
      <c r="AH658" s="91"/>
      <c r="AI658" s="4" t="s">
        <v>1144</v>
      </c>
      <c r="AJ658" s="16"/>
    </row>
    <row r="659" spans="1:36" ht="12.75" customHeight="1">
      <c r="A659" s="242" t="s">
        <v>1145</v>
      </c>
      <c r="B659" s="119"/>
      <c r="C659" s="119"/>
      <c r="D659" s="119"/>
      <c r="E659" s="119"/>
      <c r="F659" s="119"/>
      <c r="G659" s="119"/>
      <c r="H659" s="119"/>
      <c r="I659" s="119"/>
      <c r="J659" s="119"/>
      <c r="K659" s="119"/>
      <c r="L659" s="119"/>
      <c r="M659" s="119"/>
      <c r="N659" s="119"/>
      <c r="O659" s="119"/>
      <c r="P659" s="119"/>
      <c r="Q659" s="119"/>
      <c r="R659" s="119"/>
      <c r="S659" s="119"/>
      <c r="T659" s="119"/>
      <c r="U659" s="119"/>
      <c r="V659" s="119"/>
      <c r="W659" s="119"/>
      <c r="X659" s="119"/>
      <c r="Y659" s="119"/>
      <c r="Z659" s="119"/>
      <c r="AA659" s="119"/>
      <c r="AB659" s="119"/>
      <c r="AC659" s="120"/>
      <c r="AD659" s="9">
        <v>1630</v>
      </c>
      <c r="AE659" s="90">
        <f>+AE639-AE658</f>
        <v>0</v>
      </c>
      <c r="AF659" s="91"/>
      <c r="AG659" s="91"/>
      <c r="AH659" s="91"/>
      <c r="AI659" s="15" t="s">
        <v>1146</v>
      </c>
      <c r="AJ659" s="16"/>
    </row>
    <row r="660" spans="1:36" ht="12.75" customHeight="1">
      <c r="A660" s="122" t="s">
        <v>1147</v>
      </c>
      <c r="B660" s="123"/>
      <c r="C660" s="123"/>
      <c r="D660" s="123"/>
      <c r="E660" s="123"/>
      <c r="F660" s="123"/>
      <c r="G660" s="123"/>
      <c r="H660" s="123"/>
      <c r="I660" s="123"/>
      <c r="J660" s="123"/>
      <c r="K660" s="123"/>
      <c r="L660" s="123"/>
      <c r="M660" s="123"/>
      <c r="N660" s="123"/>
      <c r="O660" s="123"/>
      <c r="P660" s="123"/>
      <c r="Q660" s="123"/>
      <c r="R660" s="123"/>
      <c r="S660" s="123"/>
      <c r="T660" s="123"/>
      <c r="U660" s="123"/>
      <c r="V660" s="123"/>
      <c r="W660" s="123"/>
      <c r="X660" s="123"/>
      <c r="Y660" s="123"/>
      <c r="Z660" s="123"/>
      <c r="AA660" s="123"/>
      <c r="AB660" s="123"/>
      <c r="AC660" s="123"/>
      <c r="AD660" s="123"/>
      <c r="AE660" s="123"/>
      <c r="AF660" s="123"/>
      <c r="AG660" s="123"/>
      <c r="AH660" s="123"/>
      <c r="AI660" s="124"/>
    </row>
    <row r="661" spans="1:36" ht="12.75" customHeight="1">
      <c r="A661" s="125" t="s">
        <v>1148</v>
      </c>
      <c r="B661" s="123"/>
      <c r="C661" s="123"/>
      <c r="D661" s="123"/>
      <c r="E661" s="123"/>
      <c r="F661" s="123"/>
      <c r="G661" s="123"/>
      <c r="H661" s="123"/>
      <c r="I661" s="123"/>
      <c r="J661" s="123"/>
      <c r="K661" s="123"/>
      <c r="L661" s="123"/>
      <c r="M661" s="123"/>
      <c r="N661" s="123"/>
      <c r="O661" s="123"/>
      <c r="P661" s="123"/>
      <c r="Q661" s="123"/>
      <c r="R661" s="123"/>
      <c r="S661" s="123"/>
      <c r="T661" s="123"/>
      <c r="U661" s="123"/>
      <c r="V661" s="123"/>
      <c r="W661" s="123"/>
      <c r="X661" s="123"/>
      <c r="Y661" s="123"/>
      <c r="Z661" s="123"/>
      <c r="AA661" s="123"/>
      <c r="AB661" s="123"/>
      <c r="AC661" s="123"/>
      <c r="AD661" s="123"/>
      <c r="AE661" s="123"/>
      <c r="AF661" s="123"/>
      <c r="AG661" s="123"/>
      <c r="AH661" s="123"/>
      <c r="AI661" s="124"/>
    </row>
    <row r="662" spans="1:36" ht="14.25" customHeight="1">
      <c r="A662" s="175" t="s">
        <v>1149</v>
      </c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98"/>
      <c r="T662" s="98"/>
      <c r="U662" s="98"/>
      <c r="V662" s="98"/>
      <c r="W662" s="98"/>
      <c r="X662" s="98"/>
      <c r="Y662" s="98"/>
      <c r="Z662" s="98"/>
      <c r="AA662" s="98"/>
      <c r="AB662" s="98"/>
      <c r="AC662" s="99"/>
      <c r="AD662" s="2">
        <v>1580</v>
      </c>
      <c r="AE662" s="90"/>
      <c r="AF662" s="91"/>
      <c r="AG662" s="91"/>
      <c r="AH662" s="91"/>
      <c r="AI662" s="4" t="s">
        <v>1150</v>
      </c>
      <c r="AJ662" s="16"/>
    </row>
    <row r="663" spans="1:36" ht="14.25" customHeight="1">
      <c r="A663" s="175" t="s">
        <v>1151</v>
      </c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98"/>
      <c r="T663" s="98"/>
      <c r="U663" s="98"/>
      <c r="V663" s="98"/>
      <c r="W663" s="98"/>
      <c r="X663" s="98"/>
      <c r="Y663" s="98"/>
      <c r="Z663" s="98"/>
      <c r="AA663" s="98"/>
      <c r="AB663" s="98"/>
      <c r="AC663" s="99"/>
      <c r="AD663" s="2">
        <v>1582</v>
      </c>
      <c r="AE663" s="90"/>
      <c r="AF663" s="91"/>
      <c r="AG663" s="91"/>
      <c r="AH663" s="91"/>
      <c r="AI663" s="4" t="s">
        <v>1152</v>
      </c>
      <c r="AJ663" s="84"/>
    </row>
    <row r="664" spans="1:36" ht="14.25" customHeight="1">
      <c r="A664" s="175" t="s">
        <v>1153</v>
      </c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  <c r="AA664" s="98"/>
      <c r="AB664" s="98"/>
      <c r="AC664" s="99"/>
      <c r="AD664" s="2">
        <v>1573</v>
      </c>
      <c r="AE664" s="90"/>
      <c r="AF664" s="91"/>
      <c r="AG664" s="91"/>
      <c r="AH664" s="91"/>
      <c r="AI664" s="4" t="s">
        <v>1154</v>
      </c>
      <c r="AJ664" s="84"/>
    </row>
    <row r="665" spans="1:36" ht="14.25" customHeight="1">
      <c r="A665" s="175" t="s">
        <v>1155</v>
      </c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  <c r="AA665" s="98"/>
      <c r="AB665" s="98"/>
      <c r="AC665" s="99"/>
      <c r="AD665" s="2">
        <v>1574</v>
      </c>
      <c r="AE665" s="90"/>
      <c r="AF665" s="91"/>
      <c r="AG665" s="91"/>
      <c r="AH665" s="91"/>
      <c r="AI665" s="4" t="s">
        <v>1156</v>
      </c>
      <c r="AJ665" s="84"/>
    </row>
    <row r="666" spans="1:36" ht="14.25" customHeight="1">
      <c r="A666" s="175" t="s">
        <v>1157</v>
      </c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  <c r="AA666" s="98"/>
      <c r="AB666" s="98"/>
      <c r="AC666" s="99"/>
      <c r="AD666" s="2">
        <v>1575</v>
      </c>
      <c r="AE666" s="90"/>
      <c r="AF666" s="91"/>
      <c r="AG666" s="91"/>
      <c r="AH666" s="91"/>
      <c r="AI666" s="4" t="s">
        <v>1158</v>
      </c>
      <c r="AJ666" s="84"/>
    </row>
    <row r="667" spans="1:36" ht="14.25" customHeight="1">
      <c r="A667" s="175" t="s">
        <v>1159</v>
      </c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  <c r="Z667" s="98"/>
      <c r="AA667" s="98"/>
      <c r="AB667" s="98"/>
      <c r="AC667" s="99"/>
      <c r="AD667" s="2">
        <v>1712</v>
      </c>
      <c r="AE667" s="90">
        <f>IF(AE659&lt;0,0,AE659)</f>
        <v>0</v>
      </c>
      <c r="AF667" s="91"/>
      <c r="AG667" s="91"/>
      <c r="AH667" s="91"/>
      <c r="AI667" s="4" t="s">
        <v>1160</v>
      </c>
      <c r="AJ667" s="84">
        <f>IF(AE659&lt;0,0,AE667-AE659)</f>
        <v>0</v>
      </c>
    </row>
    <row r="668" spans="1:36" ht="14.25" customHeight="1">
      <c r="A668" s="175" t="s">
        <v>1161</v>
      </c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  <c r="Z668" s="98"/>
      <c r="AA668" s="98"/>
      <c r="AB668" s="98"/>
      <c r="AC668" s="99"/>
      <c r="AD668" s="2">
        <v>1713</v>
      </c>
      <c r="AE668" s="90">
        <f>IF(AE659&lt;0,AE659,0)</f>
        <v>0</v>
      </c>
      <c r="AF668" s="91"/>
      <c r="AG668" s="91"/>
      <c r="AH668" s="91"/>
      <c r="AI668" s="4" t="s">
        <v>1162</v>
      </c>
      <c r="AJ668" s="84">
        <f>IF(AE659&lt;0,AE659-AE668,0)</f>
        <v>0</v>
      </c>
    </row>
    <row r="669" spans="1:36" ht="14.25" customHeight="1">
      <c r="A669" s="175" t="s">
        <v>1163</v>
      </c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98"/>
      <c r="T669" s="98"/>
      <c r="U669" s="98"/>
      <c r="V669" s="98"/>
      <c r="W669" s="98"/>
      <c r="X669" s="98"/>
      <c r="Y669" s="98"/>
      <c r="Z669" s="98"/>
      <c r="AA669" s="98"/>
      <c r="AB669" s="98"/>
      <c r="AC669" s="99"/>
      <c r="AD669" s="2">
        <v>1714</v>
      </c>
      <c r="AE669" s="90">
        <f>+AE655</f>
        <v>0</v>
      </c>
      <c r="AF669" s="91"/>
      <c r="AG669" s="91"/>
      <c r="AH669" s="91"/>
      <c r="AI669" s="4" t="s">
        <v>1164</v>
      </c>
      <c r="AJ669" s="84">
        <f>AE669-AE655</f>
        <v>0</v>
      </c>
    </row>
    <row r="670" spans="1:36" ht="14.25" customHeight="1">
      <c r="A670" s="175" t="s">
        <v>1165</v>
      </c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98"/>
      <c r="T670" s="98"/>
      <c r="U670" s="98"/>
      <c r="V670" s="98"/>
      <c r="W670" s="98"/>
      <c r="X670" s="98"/>
      <c r="Y670" s="98"/>
      <c r="Z670" s="98"/>
      <c r="AA670" s="98"/>
      <c r="AB670" s="98"/>
      <c r="AC670" s="99"/>
      <c r="AD670" s="2">
        <v>1576</v>
      </c>
      <c r="AE670" s="90"/>
      <c r="AF670" s="91"/>
      <c r="AG670" s="91"/>
      <c r="AH670" s="91"/>
      <c r="AI670" s="4" t="s">
        <v>1166</v>
      </c>
      <c r="AJ670" s="84"/>
    </row>
    <row r="671" spans="1:36" ht="14.25" customHeight="1">
      <c r="A671" s="175" t="s">
        <v>1167</v>
      </c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  <c r="Y671" s="98"/>
      <c r="Z671" s="98"/>
      <c r="AA671" s="98"/>
      <c r="AB671" s="98"/>
      <c r="AC671" s="99"/>
      <c r="AD671" s="2">
        <v>1715</v>
      </c>
      <c r="AE671" s="90">
        <f>+AE637</f>
        <v>0</v>
      </c>
      <c r="AF671" s="91"/>
      <c r="AG671" s="91"/>
      <c r="AH671" s="91"/>
      <c r="AI671" s="4" t="s">
        <v>1168</v>
      </c>
      <c r="AJ671" s="84">
        <f>AE671-AE637</f>
        <v>0</v>
      </c>
    </row>
    <row r="672" spans="1:36" ht="14.25" customHeight="1">
      <c r="A672" s="175" t="s">
        <v>1169</v>
      </c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98"/>
      <c r="T672" s="98"/>
      <c r="U672" s="98"/>
      <c r="V672" s="98"/>
      <c r="W672" s="98"/>
      <c r="X672" s="98"/>
      <c r="Y672" s="98"/>
      <c r="Z672" s="98"/>
      <c r="AA672" s="98"/>
      <c r="AB672" s="98"/>
      <c r="AC672" s="99"/>
      <c r="AD672" s="2">
        <v>1577</v>
      </c>
      <c r="AE672" s="90"/>
      <c r="AF672" s="91"/>
      <c r="AG672" s="91"/>
      <c r="AH672" s="91"/>
      <c r="AI672" s="4" t="s">
        <v>1170</v>
      </c>
      <c r="AJ672" s="84"/>
    </row>
    <row r="673" spans="1:36" ht="14.25" customHeight="1">
      <c r="A673" s="175" t="s">
        <v>1171</v>
      </c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98"/>
      <c r="T673" s="98"/>
      <c r="U673" s="98"/>
      <c r="V673" s="98"/>
      <c r="W673" s="98"/>
      <c r="X673" s="98"/>
      <c r="Y673" s="98"/>
      <c r="Z673" s="98"/>
      <c r="AA673" s="98"/>
      <c r="AB673" s="98"/>
      <c r="AC673" s="99"/>
      <c r="AD673" s="2">
        <v>1716</v>
      </c>
      <c r="AE673" s="90">
        <f>+AE638</f>
        <v>0</v>
      </c>
      <c r="AF673" s="91"/>
      <c r="AG673" s="91"/>
      <c r="AH673" s="91"/>
      <c r="AI673" s="4" t="s">
        <v>1172</v>
      </c>
      <c r="AJ673" s="84">
        <f>AE673-AE638</f>
        <v>0</v>
      </c>
    </row>
    <row r="674" spans="1:36" ht="14.25" customHeight="1">
      <c r="A674" s="175" t="s">
        <v>1173</v>
      </c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98"/>
      <c r="W674" s="98"/>
      <c r="X674" s="98"/>
      <c r="Y674" s="98"/>
      <c r="Z674" s="98"/>
      <c r="AA674" s="98"/>
      <c r="AB674" s="98"/>
      <c r="AC674" s="99"/>
      <c r="AD674" s="2">
        <v>1578</v>
      </c>
      <c r="AE674" s="90"/>
      <c r="AF674" s="91"/>
      <c r="AG674" s="91"/>
      <c r="AH674" s="91"/>
      <c r="AI674" s="4" t="s">
        <v>1174</v>
      </c>
      <c r="AJ674" s="84"/>
    </row>
    <row r="675" spans="1:36" ht="14.25" customHeight="1">
      <c r="A675" s="175" t="s">
        <v>1175</v>
      </c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  <c r="Y675" s="98"/>
      <c r="Z675" s="98"/>
      <c r="AA675" s="98"/>
      <c r="AB675" s="98"/>
      <c r="AC675" s="99"/>
      <c r="AD675" s="2">
        <v>1584</v>
      </c>
      <c r="AE675" s="90"/>
      <c r="AF675" s="91"/>
      <c r="AG675" s="91"/>
      <c r="AH675" s="91"/>
      <c r="AI675" s="4" t="s">
        <v>1176</v>
      </c>
      <c r="AJ675" s="84"/>
    </row>
    <row r="676" spans="1:36" ht="14.25" customHeight="1">
      <c r="A676" s="175" t="s">
        <v>1177</v>
      </c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  <c r="Z676" s="98"/>
      <c r="AA676" s="98"/>
      <c r="AB676" s="98"/>
      <c r="AC676" s="99"/>
      <c r="AD676" s="2">
        <v>1585</v>
      </c>
      <c r="AE676" s="90"/>
      <c r="AF676" s="91"/>
      <c r="AG676" s="91"/>
      <c r="AH676" s="91"/>
      <c r="AI676" s="4" t="s">
        <v>1178</v>
      </c>
      <c r="AJ676" s="84"/>
    </row>
    <row r="677" spans="1:36" ht="12.75" customHeight="1">
      <c r="A677" s="178" t="s">
        <v>1179</v>
      </c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  <c r="Y677" s="98"/>
      <c r="Z677" s="98"/>
      <c r="AA677" s="98"/>
      <c r="AB677" s="98"/>
      <c r="AC677" s="99"/>
      <c r="AD677" s="2">
        <v>1581</v>
      </c>
      <c r="AE677" s="90">
        <f>IF(SUM(AE662-AE663+AE664+AE665-AE666+AE667-AE668+AE669-AE670-AE671-AE672-AE673-AE674+AE675-AE676)&gt;0,SUM(AE662-AE663+AE664+AE665-AE666+AE667-AE668+AE669-AE670-AE671-AE672-AE673-AE674+AE675-AE676),0)</f>
        <v>0</v>
      </c>
      <c r="AF677" s="91"/>
      <c r="AG677" s="91"/>
      <c r="AH677" s="91"/>
      <c r="AI677" s="4" t="s">
        <v>1180</v>
      </c>
      <c r="AJ677" s="84"/>
    </row>
    <row r="678" spans="1:36" ht="12.75" customHeight="1">
      <c r="A678" s="242" t="s">
        <v>1181</v>
      </c>
      <c r="B678" s="119"/>
      <c r="C678" s="119"/>
      <c r="D678" s="119"/>
      <c r="E678" s="119"/>
      <c r="F678" s="119"/>
      <c r="G678" s="119"/>
      <c r="H678" s="119"/>
      <c r="I678" s="119"/>
      <c r="J678" s="119"/>
      <c r="K678" s="119"/>
      <c r="L678" s="119"/>
      <c r="M678" s="119"/>
      <c r="N678" s="119"/>
      <c r="O678" s="119"/>
      <c r="P678" s="119"/>
      <c r="Q678" s="119"/>
      <c r="R678" s="119"/>
      <c r="S678" s="119"/>
      <c r="T678" s="119"/>
      <c r="U678" s="119"/>
      <c r="V678" s="119"/>
      <c r="W678" s="119"/>
      <c r="X678" s="119"/>
      <c r="Y678" s="119"/>
      <c r="Z678" s="119"/>
      <c r="AA678" s="119"/>
      <c r="AB678" s="119"/>
      <c r="AC678" s="120"/>
      <c r="AD678" s="9">
        <v>1583</v>
      </c>
      <c r="AE678" s="90">
        <f>IF(SUM(AE662-AE663+AE664+AE665-AE666+AE667-AE668+AE669-AE670-AE671-AE672-AE673-AE674+AE675-AE676)&lt;0,SUM(AE662-AE663+AE664+AE665-AE666+AE667-AE668+AE669-AE670-AE671-AE672-AE673-AE674+AE675-AE676),0)</f>
        <v>0</v>
      </c>
      <c r="AF678" s="91"/>
      <c r="AG678" s="91"/>
      <c r="AH678" s="91"/>
      <c r="AI678" s="15" t="s">
        <v>1182</v>
      </c>
      <c r="AJ678" s="84"/>
    </row>
    <row r="679" spans="1:36" ht="12.75" customHeight="1">
      <c r="A679" s="122" t="s">
        <v>1183</v>
      </c>
      <c r="B679" s="123"/>
      <c r="C679" s="123"/>
      <c r="D679" s="123"/>
      <c r="E679" s="123"/>
      <c r="F679" s="123"/>
      <c r="G679" s="123"/>
      <c r="H679" s="123"/>
      <c r="I679" s="123"/>
      <c r="J679" s="123"/>
      <c r="K679" s="123"/>
      <c r="L679" s="123"/>
      <c r="M679" s="123"/>
      <c r="N679" s="123"/>
      <c r="O679" s="123"/>
      <c r="P679" s="123"/>
      <c r="Q679" s="123"/>
      <c r="R679" s="123"/>
      <c r="S679" s="123"/>
      <c r="T679" s="123"/>
      <c r="U679" s="123"/>
      <c r="V679" s="123"/>
      <c r="W679" s="123"/>
      <c r="X679" s="123"/>
      <c r="Y679" s="123"/>
      <c r="Z679" s="123"/>
      <c r="AA679" s="123"/>
      <c r="AB679" s="123"/>
      <c r="AC679" s="123"/>
      <c r="AD679" s="123"/>
      <c r="AE679" s="123"/>
      <c r="AF679" s="123"/>
      <c r="AG679" s="123"/>
      <c r="AH679" s="123"/>
      <c r="AI679" s="124"/>
    </row>
    <row r="680" spans="1:36" ht="12.75" customHeight="1">
      <c r="A680" s="125" t="s">
        <v>1184</v>
      </c>
      <c r="B680" s="123"/>
      <c r="C680" s="123"/>
      <c r="D680" s="123"/>
      <c r="E680" s="123"/>
      <c r="F680" s="123"/>
      <c r="G680" s="123"/>
      <c r="H680" s="123"/>
      <c r="I680" s="123"/>
      <c r="J680" s="123"/>
      <c r="K680" s="123"/>
      <c r="L680" s="123"/>
      <c r="M680" s="123"/>
      <c r="N680" s="123"/>
      <c r="O680" s="123"/>
      <c r="P680" s="123"/>
      <c r="Q680" s="123"/>
      <c r="R680" s="123"/>
      <c r="S680" s="123"/>
      <c r="T680" s="123"/>
      <c r="U680" s="123"/>
      <c r="V680" s="123"/>
      <c r="W680" s="123"/>
      <c r="X680" s="123"/>
      <c r="Y680" s="123"/>
      <c r="Z680" s="123"/>
      <c r="AA680" s="123"/>
      <c r="AB680" s="123"/>
      <c r="AC680" s="123"/>
      <c r="AD680" s="123"/>
      <c r="AE680" s="123"/>
      <c r="AF680" s="123"/>
      <c r="AG680" s="123"/>
      <c r="AH680" s="123"/>
      <c r="AI680" s="124"/>
    </row>
    <row r="681" spans="1:36" ht="19.5" customHeight="1">
      <c r="A681" s="248" t="s">
        <v>1185</v>
      </c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9"/>
      <c r="X681" s="43">
        <v>1784</v>
      </c>
      <c r="Y681" s="243"/>
      <c r="Z681" s="244"/>
      <c r="AA681" s="244"/>
      <c r="AB681" s="244"/>
      <c r="AC681" s="245"/>
      <c r="AD681" s="246"/>
      <c r="AE681" s="244"/>
      <c r="AF681" s="244"/>
      <c r="AG681" s="244"/>
      <c r="AH681" s="244"/>
      <c r="AI681" s="247"/>
      <c r="AJ681" s="16">
        <f>Y681-AE52*5%</f>
        <v>0</v>
      </c>
    </row>
    <row r="682" spans="1:36" ht="19.5" customHeight="1">
      <c r="A682" s="249" t="s">
        <v>1186</v>
      </c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9"/>
      <c r="X682" s="187" t="s">
        <v>1187</v>
      </c>
      <c r="Y682" s="98"/>
      <c r="Z682" s="98"/>
      <c r="AA682" s="98"/>
      <c r="AB682" s="98"/>
      <c r="AC682" s="99"/>
      <c r="AD682" s="250" t="s">
        <v>1188</v>
      </c>
      <c r="AE682" s="98"/>
      <c r="AF682" s="98"/>
      <c r="AG682" s="98"/>
      <c r="AH682" s="99"/>
      <c r="AI682" s="61"/>
    </row>
    <row r="683" spans="1:36" ht="18" customHeight="1">
      <c r="A683" s="327" t="s">
        <v>1189</v>
      </c>
      <c r="B683" s="328"/>
      <c r="C683" s="328"/>
      <c r="D683" s="328"/>
      <c r="E683" s="328"/>
      <c r="F683" s="328"/>
      <c r="G683" s="328"/>
      <c r="H683" s="328"/>
      <c r="I683" s="328"/>
      <c r="J683" s="328"/>
      <c r="K683" s="328"/>
      <c r="L683" s="328"/>
      <c r="M683" s="328"/>
      <c r="N683" s="328"/>
      <c r="O683" s="328"/>
      <c r="P683" s="328"/>
      <c r="Q683" s="328"/>
      <c r="R683" s="328"/>
      <c r="S683" s="328"/>
      <c r="T683" s="328"/>
      <c r="U683" s="328"/>
      <c r="V683" s="328"/>
      <c r="W683" s="328"/>
      <c r="X683" s="328"/>
      <c r="Y683" s="328"/>
      <c r="Z683" s="328"/>
      <c r="AA683" s="328"/>
      <c r="AB683" s="328"/>
      <c r="AC683" s="329"/>
      <c r="AD683" s="2">
        <v>1801</v>
      </c>
      <c r="AE683" s="126"/>
      <c r="AF683" s="91"/>
      <c r="AG683" s="91"/>
      <c r="AH683" s="91"/>
      <c r="AI683" s="4"/>
    </row>
    <row r="684" spans="1:36" ht="12.75" customHeight="1">
      <c r="A684" s="327" t="s">
        <v>1190</v>
      </c>
      <c r="B684" s="328"/>
      <c r="C684" s="328"/>
      <c r="D684" s="328"/>
      <c r="E684" s="328"/>
      <c r="F684" s="328"/>
      <c r="G684" s="328"/>
      <c r="H684" s="328"/>
      <c r="I684" s="328"/>
      <c r="J684" s="328"/>
      <c r="K684" s="328"/>
      <c r="L684" s="328"/>
      <c r="M684" s="328"/>
      <c r="N684" s="328"/>
      <c r="O684" s="328"/>
      <c r="P684" s="328"/>
      <c r="Q684" s="328"/>
      <c r="R684" s="328"/>
      <c r="S684" s="328"/>
      <c r="T684" s="328"/>
      <c r="U684" s="328"/>
      <c r="V684" s="328"/>
      <c r="W684" s="328"/>
      <c r="X684" s="328"/>
      <c r="Y684" s="328"/>
      <c r="Z684" s="328"/>
      <c r="AA684" s="328"/>
      <c r="AB684" s="328"/>
      <c r="AC684" s="329"/>
      <c r="AD684" s="2">
        <v>1799</v>
      </c>
      <c r="AE684" s="90"/>
      <c r="AF684" s="91"/>
      <c r="AG684" s="91"/>
      <c r="AH684" s="91"/>
      <c r="AI684" s="4" t="s">
        <v>1191</v>
      </c>
    </row>
    <row r="685" spans="1:36" ht="12.75" customHeight="1">
      <c r="A685" s="327" t="s">
        <v>1192</v>
      </c>
      <c r="B685" s="328"/>
      <c r="C685" s="328"/>
      <c r="D685" s="328"/>
      <c r="E685" s="328"/>
      <c r="F685" s="328"/>
      <c r="G685" s="328"/>
      <c r="H685" s="328"/>
      <c r="I685" s="328"/>
      <c r="J685" s="328"/>
      <c r="K685" s="328"/>
      <c r="L685" s="328"/>
      <c r="M685" s="328"/>
      <c r="N685" s="328"/>
      <c r="O685" s="328"/>
      <c r="P685" s="328"/>
      <c r="Q685" s="328"/>
      <c r="R685" s="328"/>
      <c r="S685" s="328"/>
      <c r="T685" s="328"/>
      <c r="U685" s="328"/>
      <c r="V685" s="328"/>
      <c r="W685" s="328"/>
      <c r="X685" s="328"/>
      <c r="Y685" s="328"/>
      <c r="Z685" s="328"/>
      <c r="AA685" s="328"/>
      <c r="AB685" s="328"/>
      <c r="AC685" s="329"/>
      <c r="AD685" s="2">
        <v>1802</v>
      </c>
      <c r="AE685" s="126"/>
      <c r="AF685" s="91"/>
      <c r="AG685" s="91"/>
      <c r="AH685" s="91"/>
      <c r="AI685" s="4" t="s">
        <v>1193</v>
      </c>
    </row>
    <row r="686" spans="1:36" ht="12.75" customHeight="1">
      <c r="A686" s="188" t="s">
        <v>1194</v>
      </c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  <c r="AA686" s="98"/>
      <c r="AB686" s="98"/>
      <c r="AC686" s="98"/>
      <c r="AD686" s="98"/>
      <c r="AE686" s="98"/>
      <c r="AF686" s="98"/>
      <c r="AG686" s="98"/>
      <c r="AH686" s="98"/>
      <c r="AI686" s="138"/>
    </row>
    <row r="687" spans="1:36" ht="22.5" customHeight="1">
      <c r="A687" s="330" t="s">
        <v>1256</v>
      </c>
      <c r="B687" s="331"/>
      <c r="C687" s="331"/>
      <c r="D687" s="331"/>
      <c r="E687" s="331"/>
      <c r="F687" s="331"/>
      <c r="G687" s="331"/>
      <c r="H687" s="331"/>
      <c r="I687" s="331"/>
      <c r="J687" s="331"/>
      <c r="K687" s="331"/>
      <c r="L687" s="331"/>
      <c r="M687" s="331"/>
      <c r="N687" s="331"/>
      <c r="O687" s="331"/>
      <c r="P687" s="331"/>
      <c r="Q687" s="331"/>
      <c r="R687" s="331"/>
      <c r="S687" s="331"/>
      <c r="T687" s="331"/>
      <c r="U687" s="331"/>
      <c r="V687" s="331"/>
      <c r="W687" s="331"/>
      <c r="X687" s="331"/>
      <c r="Y687" s="331"/>
      <c r="Z687" s="331"/>
      <c r="AA687" s="331"/>
      <c r="AB687" s="331"/>
      <c r="AC687" s="332"/>
      <c r="AD687" s="2">
        <v>1787</v>
      </c>
      <c r="AE687" s="126"/>
      <c r="AF687" s="91"/>
      <c r="AG687" s="91"/>
      <c r="AH687" s="91"/>
      <c r="AI687" s="4" t="s">
        <v>1195</v>
      </c>
    </row>
    <row r="688" spans="1:36" ht="12.75" customHeight="1">
      <c r="A688" s="232" t="s">
        <v>1196</v>
      </c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  <c r="Y688" s="98"/>
      <c r="Z688" s="98"/>
      <c r="AA688" s="98"/>
      <c r="AB688" s="98"/>
      <c r="AC688" s="98"/>
      <c r="AD688" s="98"/>
      <c r="AE688" s="98"/>
      <c r="AF688" s="98"/>
      <c r="AG688" s="98"/>
      <c r="AH688" s="98"/>
      <c r="AI688" s="138"/>
    </row>
    <row r="689" spans="1:38" ht="12.75" customHeight="1">
      <c r="A689" s="327" t="s">
        <v>1197</v>
      </c>
      <c r="B689" s="328"/>
      <c r="C689" s="328"/>
      <c r="D689" s="328"/>
      <c r="E689" s="328"/>
      <c r="F689" s="328"/>
      <c r="G689" s="328"/>
      <c r="H689" s="328"/>
      <c r="I689" s="328"/>
      <c r="J689" s="328"/>
      <c r="K689" s="328"/>
      <c r="L689" s="328"/>
      <c r="M689" s="328"/>
      <c r="N689" s="328"/>
      <c r="O689" s="328"/>
      <c r="P689" s="328"/>
      <c r="Q689" s="328"/>
      <c r="R689" s="328"/>
      <c r="S689" s="328"/>
      <c r="T689" s="328"/>
      <c r="U689" s="328"/>
      <c r="V689" s="328"/>
      <c r="W689" s="328"/>
      <c r="X689" s="328"/>
      <c r="Y689" s="328"/>
      <c r="Z689" s="328"/>
      <c r="AA689" s="328"/>
      <c r="AB689" s="328"/>
      <c r="AC689" s="329"/>
      <c r="AD689" s="2">
        <v>1788</v>
      </c>
      <c r="AE689" s="126">
        <f>AE684+AE685-AE687</f>
        <v>0</v>
      </c>
      <c r="AF689" s="91"/>
      <c r="AG689" s="91"/>
      <c r="AH689" s="91"/>
      <c r="AI689" s="4" t="s">
        <v>1198</v>
      </c>
    </row>
    <row r="690" spans="1:38" ht="12.75" customHeight="1">
      <c r="A690" s="188" t="s">
        <v>1199</v>
      </c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  <c r="Y690" s="98"/>
      <c r="Z690" s="98"/>
      <c r="AA690" s="98"/>
      <c r="AB690" s="98"/>
      <c r="AC690" s="98"/>
      <c r="AD690" s="98"/>
      <c r="AE690" s="98"/>
      <c r="AF690" s="98"/>
      <c r="AG690" s="98"/>
      <c r="AH690" s="98"/>
      <c r="AI690" s="138"/>
    </row>
    <row r="691" spans="1:38" ht="22.5" customHeight="1">
      <c r="A691" s="129" t="s">
        <v>1200</v>
      </c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  <c r="Z691" s="98"/>
      <c r="AA691" s="98"/>
      <c r="AB691" s="98"/>
      <c r="AC691" s="99"/>
      <c r="AD691" s="2">
        <v>1789</v>
      </c>
      <c r="AE691" s="126"/>
      <c r="AF691" s="91"/>
      <c r="AG691" s="91"/>
      <c r="AH691" s="91"/>
      <c r="AI691" s="4" t="s">
        <v>1201</v>
      </c>
      <c r="AJ691" s="39"/>
      <c r="AK691" s="39"/>
      <c r="AL691" s="39"/>
    </row>
    <row r="692" spans="1:38" ht="22.5" customHeight="1">
      <c r="A692" s="128" t="s">
        <v>1202</v>
      </c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  <c r="Y692" s="98"/>
      <c r="Z692" s="98"/>
      <c r="AA692" s="98"/>
      <c r="AB692" s="98"/>
      <c r="AC692" s="99"/>
      <c r="AD692" s="2">
        <v>1790</v>
      </c>
      <c r="AE692" s="126"/>
      <c r="AF692" s="91"/>
      <c r="AG692" s="91"/>
      <c r="AH692" s="91"/>
      <c r="AI692" s="4" t="s">
        <v>1203</v>
      </c>
      <c r="AJ692" s="39"/>
      <c r="AK692" s="39"/>
      <c r="AL692" s="39"/>
    </row>
    <row r="693" spans="1:38" ht="22.5" customHeight="1">
      <c r="A693" s="128" t="s">
        <v>1204</v>
      </c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  <c r="Y693" s="98"/>
      <c r="Z693" s="98"/>
      <c r="AA693" s="98"/>
      <c r="AB693" s="98"/>
      <c r="AC693" s="99"/>
      <c r="AD693" s="2">
        <v>1791</v>
      </c>
      <c r="AE693" s="126"/>
      <c r="AF693" s="91"/>
      <c r="AG693" s="91"/>
      <c r="AH693" s="91"/>
      <c r="AI693" s="4" t="s">
        <v>1205</v>
      </c>
      <c r="AJ693" s="39"/>
      <c r="AK693" s="39"/>
      <c r="AL693" s="39"/>
    </row>
    <row r="694" spans="1:38" ht="22.5" customHeight="1">
      <c r="A694" s="175" t="s">
        <v>1206</v>
      </c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  <c r="Y694" s="98"/>
      <c r="Z694" s="98"/>
      <c r="AA694" s="98"/>
      <c r="AB694" s="98"/>
      <c r="AC694" s="99"/>
      <c r="AD694" s="12">
        <v>1792</v>
      </c>
      <c r="AE694" s="231"/>
      <c r="AF694" s="98"/>
      <c r="AG694" s="98"/>
      <c r="AH694" s="98"/>
      <c r="AI694" s="13" t="s">
        <v>1207</v>
      </c>
      <c r="AJ694" s="39"/>
      <c r="AK694" s="39"/>
      <c r="AL694" s="39"/>
    </row>
    <row r="695" spans="1:38" ht="22.5" customHeight="1">
      <c r="A695" s="175" t="s">
        <v>1208</v>
      </c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  <c r="Y695" s="98"/>
      <c r="Z695" s="98"/>
      <c r="AA695" s="98"/>
      <c r="AB695" s="98"/>
      <c r="AC695" s="99"/>
      <c r="AD695" s="2">
        <v>1793</v>
      </c>
      <c r="AE695" s="126">
        <f>AE689-AE691-AE692-AE693-AE694</f>
        <v>0</v>
      </c>
      <c r="AF695" s="91"/>
      <c r="AG695" s="91"/>
      <c r="AH695" s="91"/>
      <c r="AI695" s="4" t="s">
        <v>1209</v>
      </c>
      <c r="AJ695" s="39"/>
      <c r="AK695" s="39"/>
      <c r="AL695" s="39"/>
    </row>
    <row r="696" spans="1:38" ht="12.75" customHeight="1">
      <c r="A696" s="188" t="s">
        <v>1210</v>
      </c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  <c r="Z696" s="98"/>
      <c r="AA696" s="98"/>
      <c r="AB696" s="98"/>
      <c r="AC696" s="98"/>
      <c r="AD696" s="98"/>
      <c r="AE696" s="98"/>
      <c r="AF696" s="98"/>
      <c r="AG696" s="98"/>
      <c r="AH696" s="98"/>
      <c r="AI696" s="138"/>
    </row>
    <row r="697" spans="1:38" ht="12.75" customHeight="1">
      <c r="A697" s="175" t="s">
        <v>1211</v>
      </c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  <c r="Y697" s="98"/>
      <c r="Z697" s="98"/>
      <c r="AA697" s="98"/>
      <c r="AB697" s="98"/>
      <c r="AC697" s="99"/>
      <c r="AD697" s="2">
        <v>1794</v>
      </c>
      <c r="AE697" s="126"/>
      <c r="AF697" s="91"/>
      <c r="AG697" s="91"/>
      <c r="AH697" s="91"/>
      <c r="AI697" s="4" t="s">
        <v>1212</v>
      </c>
    </row>
    <row r="698" spans="1:38" ht="12.75" customHeight="1">
      <c r="A698" s="175" t="s">
        <v>1213</v>
      </c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  <c r="Y698" s="98"/>
      <c r="Z698" s="98"/>
      <c r="AA698" s="98"/>
      <c r="AB698" s="98"/>
      <c r="AC698" s="99"/>
      <c r="AD698" s="2">
        <v>1795</v>
      </c>
      <c r="AE698" s="231"/>
      <c r="AF698" s="98"/>
      <c r="AG698" s="98"/>
      <c r="AH698" s="98"/>
      <c r="AI698" s="36"/>
    </row>
    <row r="699" spans="1:38" ht="12.75" customHeight="1">
      <c r="A699" s="122" t="s">
        <v>1214</v>
      </c>
      <c r="B699" s="123"/>
      <c r="C699" s="123"/>
      <c r="D699" s="123"/>
      <c r="E699" s="123"/>
      <c r="F699" s="123"/>
      <c r="G699" s="123"/>
      <c r="H699" s="123"/>
      <c r="I699" s="123"/>
      <c r="J699" s="123"/>
      <c r="K699" s="123"/>
      <c r="L699" s="123"/>
      <c r="M699" s="123"/>
      <c r="N699" s="123"/>
      <c r="O699" s="123"/>
      <c r="P699" s="123"/>
      <c r="Q699" s="123"/>
      <c r="R699" s="123"/>
      <c r="S699" s="123"/>
      <c r="T699" s="123"/>
      <c r="U699" s="123"/>
      <c r="V699" s="123"/>
      <c r="W699" s="123"/>
      <c r="X699" s="123"/>
      <c r="Y699" s="123"/>
      <c r="Z699" s="123"/>
      <c r="AA699" s="123"/>
      <c r="AB699" s="123"/>
      <c r="AC699" s="123"/>
      <c r="AD699" s="123"/>
      <c r="AE699" s="123"/>
      <c r="AF699" s="123"/>
      <c r="AG699" s="123"/>
      <c r="AH699" s="123"/>
      <c r="AI699" s="124"/>
    </row>
    <row r="700" spans="1:38" ht="12.75" customHeight="1">
      <c r="A700" s="125" t="s">
        <v>1215</v>
      </c>
      <c r="B700" s="123"/>
      <c r="C700" s="123"/>
      <c r="D700" s="123"/>
      <c r="E700" s="123"/>
      <c r="F700" s="123"/>
      <c r="G700" s="123"/>
      <c r="H700" s="123"/>
      <c r="I700" s="123"/>
      <c r="J700" s="123"/>
      <c r="K700" s="123"/>
      <c r="L700" s="123"/>
      <c r="M700" s="123"/>
      <c r="N700" s="123"/>
      <c r="O700" s="123"/>
      <c r="P700" s="123"/>
      <c r="Q700" s="123"/>
      <c r="R700" s="123"/>
      <c r="S700" s="123"/>
      <c r="T700" s="123"/>
      <c r="U700" s="123"/>
      <c r="V700" s="123"/>
      <c r="W700" s="123"/>
      <c r="X700" s="123"/>
      <c r="Y700" s="123"/>
      <c r="Z700" s="123"/>
      <c r="AA700" s="123"/>
      <c r="AB700" s="123"/>
      <c r="AC700" s="123"/>
      <c r="AD700" s="123"/>
      <c r="AE700" s="123"/>
      <c r="AF700" s="123"/>
      <c r="AG700" s="123"/>
      <c r="AH700" s="123"/>
      <c r="AI700" s="124"/>
    </row>
    <row r="701" spans="1:38" ht="20.25" customHeight="1">
      <c r="A701" s="240" t="s">
        <v>1216</v>
      </c>
      <c r="B701" s="123"/>
      <c r="C701" s="123"/>
      <c r="D701" s="123"/>
      <c r="E701" s="123"/>
      <c r="F701" s="123"/>
      <c r="G701" s="123"/>
      <c r="H701" s="123"/>
      <c r="I701" s="123"/>
      <c r="J701" s="123"/>
      <c r="K701" s="123"/>
      <c r="L701" s="124"/>
      <c r="M701" s="62"/>
      <c r="N701" s="241"/>
      <c r="O701" s="123"/>
      <c r="P701" s="123"/>
      <c r="Q701" s="123"/>
      <c r="R701" s="123"/>
      <c r="S701" s="123"/>
      <c r="T701" s="124"/>
      <c r="U701" s="181" t="s">
        <v>1217</v>
      </c>
      <c r="V701" s="123"/>
      <c r="W701" s="124"/>
      <c r="X701" s="241"/>
      <c r="Y701" s="123"/>
      <c r="Z701" s="123"/>
      <c r="AA701" s="123"/>
      <c r="AB701" s="123"/>
      <c r="AC701" s="123"/>
      <c r="AD701" s="123"/>
      <c r="AE701" s="123"/>
      <c r="AF701" s="124"/>
      <c r="AG701" s="63" t="s">
        <v>1218</v>
      </c>
      <c r="AH701" s="241"/>
      <c r="AI701" s="124"/>
    </row>
    <row r="702" spans="1:38" ht="12.75" customHeight="1">
      <c r="A702" s="64">
        <v>6</v>
      </c>
      <c r="B702" s="222" t="s">
        <v>1219</v>
      </c>
      <c r="C702" s="123"/>
      <c r="D702" s="123"/>
      <c r="E702" s="123"/>
      <c r="F702" s="123"/>
      <c r="G702" s="123"/>
      <c r="H702" s="123"/>
      <c r="I702" s="123"/>
      <c r="J702" s="123"/>
      <c r="K702" s="123"/>
      <c r="L702" s="123"/>
      <c r="M702" s="123"/>
      <c r="N702" s="123"/>
      <c r="O702" s="123"/>
      <c r="P702" s="123"/>
      <c r="Q702" s="124"/>
      <c r="R702" s="222" t="s">
        <v>1220</v>
      </c>
      <c r="S702" s="123"/>
      <c r="T702" s="123"/>
      <c r="U702" s="123"/>
      <c r="V702" s="124"/>
      <c r="W702" s="222" t="s">
        <v>1221</v>
      </c>
      <c r="X702" s="123"/>
      <c r="Y702" s="123"/>
      <c r="Z702" s="123"/>
      <c r="AA702" s="123"/>
      <c r="AB702" s="124"/>
      <c r="AC702" s="222" t="s">
        <v>1222</v>
      </c>
      <c r="AD702" s="123"/>
      <c r="AE702" s="123"/>
      <c r="AF702" s="123"/>
      <c r="AG702" s="123"/>
      <c r="AH702" s="123"/>
      <c r="AI702" s="124"/>
    </row>
    <row r="703" spans="1:38" ht="12.75" customHeight="1">
      <c r="A703" s="229"/>
      <c r="B703" s="123"/>
      <c r="C703" s="123"/>
      <c r="D703" s="123"/>
      <c r="E703" s="123"/>
      <c r="F703" s="123"/>
      <c r="G703" s="123"/>
      <c r="H703" s="123"/>
      <c r="I703" s="123"/>
      <c r="J703" s="123"/>
      <c r="K703" s="123"/>
      <c r="L703" s="123"/>
      <c r="M703" s="123"/>
      <c r="N703" s="123"/>
      <c r="O703" s="123"/>
      <c r="P703" s="123"/>
      <c r="Q703" s="124"/>
      <c r="R703" s="229"/>
      <c r="S703" s="123"/>
      <c r="T703" s="123"/>
      <c r="U703" s="123"/>
      <c r="V703" s="124"/>
      <c r="W703" s="229"/>
      <c r="X703" s="123"/>
      <c r="Y703" s="123"/>
      <c r="Z703" s="123"/>
      <c r="AA703" s="123"/>
      <c r="AB703" s="124"/>
      <c r="AC703" s="229"/>
      <c r="AD703" s="123"/>
      <c r="AE703" s="123"/>
      <c r="AF703" s="123"/>
      <c r="AG703" s="123"/>
      <c r="AH703" s="123"/>
      <c r="AI703" s="124"/>
    </row>
    <row r="704" spans="1:38" ht="12.75" customHeight="1">
      <c r="A704" s="64">
        <v>8</v>
      </c>
      <c r="B704" s="222" t="s">
        <v>1223</v>
      </c>
      <c r="C704" s="123"/>
      <c r="D704" s="123"/>
      <c r="E704" s="123"/>
      <c r="F704" s="123"/>
      <c r="G704" s="123"/>
      <c r="H704" s="123"/>
      <c r="I704" s="123"/>
      <c r="J704" s="124"/>
      <c r="K704" s="234">
        <v>53</v>
      </c>
      <c r="L704" s="124"/>
      <c r="M704" s="65"/>
      <c r="N704" s="233" t="s">
        <v>1224</v>
      </c>
      <c r="O704" s="124"/>
      <c r="P704" s="234">
        <v>13</v>
      </c>
      <c r="Q704" s="124"/>
      <c r="R704" s="233" t="s">
        <v>1225</v>
      </c>
      <c r="S704" s="123"/>
      <c r="T704" s="123"/>
      <c r="U704" s="123"/>
      <c r="V704" s="123"/>
      <c r="W704" s="123"/>
      <c r="X704" s="123"/>
      <c r="Y704" s="123"/>
      <c r="Z704" s="123"/>
      <c r="AA704" s="124"/>
      <c r="AB704" s="234">
        <v>14</v>
      </c>
      <c r="AC704" s="124"/>
      <c r="AD704" s="233" t="s">
        <v>1226</v>
      </c>
      <c r="AE704" s="123"/>
      <c r="AF704" s="123"/>
      <c r="AG704" s="123"/>
      <c r="AH704" s="123"/>
      <c r="AI704" s="124"/>
    </row>
    <row r="705" spans="1:35" ht="12.75" customHeight="1">
      <c r="A705" s="229"/>
      <c r="B705" s="123"/>
      <c r="C705" s="123"/>
      <c r="D705" s="123"/>
      <c r="E705" s="123"/>
      <c r="F705" s="123"/>
      <c r="G705" s="123"/>
      <c r="H705" s="123"/>
      <c r="I705" s="123"/>
      <c r="J705" s="124"/>
      <c r="K705" s="229"/>
      <c r="L705" s="123"/>
      <c r="M705" s="123"/>
      <c r="N705" s="123"/>
      <c r="O705" s="124"/>
      <c r="P705" s="229"/>
      <c r="Q705" s="123"/>
      <c r="R705" s="123"/>
      <c r="S705" s="123"/>
      <c r="T705" s="123"/>
      <c r="U705" s="123"/>
      <c r="V705" s="123"/>
      <c r="W705" s="123"/>
      <c r="X705" s="123"/>
      <c r="Y705" s="123"/>
      <c r="Z705" s="123"/>
      <c r="AA705" s="124"/>
      <c r="AB705" s="229"/>
      <c r="AC705" s="123"/>
      <c r="AD705" s="123"/>
      <c r="AE705" s="123"/>
      <c r="AF705" s="123"/>
      <c r="AG705" s="123"/>
      <c r="AH705" s="123"/>
      <c r="AI705" s="124"/>
    </row>
    <row r="706" spans="1:35" ht="12.75" customHeight="1">
      <c r="A706" s="233" t="s">
        <v>1227</v>
      </c>
      <c r="B706" s="123"/>
      <c r="C706" s="124"/>
      <c r="D706" s="64">
        <v>9</v>
      </c>
      <c r="E706" s="229"/>
      <c r="F706" s="123"/>
      <c r="G706" s="123"/>
      <c r="H706" s="124"/>
      <c r="I706" s="222" t="s">
        <v>1228</v>
      </c>
      <c r="J706" s="124"/>
      <c r="K706" s="66">
        <v>48</v>
      </c>
      <c r="L706" s="229"/>
      <c r="M706" s="123"/>
      <c r="N706" s="123"/>
      <c r="O706" s="124"/>
      <c r="P706" s="233" t="s">
        <v>1229</v>
      </c>
      <c r="Q706" s="123"/>
      <c r="R706" s="123"/>
      <c r="S706" s="124"/>
      <c r="T706" s="234">
        <v>55</v>
      </c>
      <c r="U706" s="123"/>
      <c r="V706" s="123"/>
      <c r="W706" s="123"/>
      <c r="X706" s="124"/>
      <c r="Y706" s="229"/>
      <c r="Z706" s="123"/>
      <c r="AA706" s="123"/>
      <c r="AB706" s="123"/>
      <c r="AC706" s="123"/>
      <c r="AD706" s="123"/>
      <c r="AE706" s="123"/>
      <c r="AF706" s="123"/>
      <c r="AG706" s="123"/>
      <c r="AH706" s="123"/>
      <c r="AI706" s="124"/>
    </row>
    <row r="707" spans="1:35" ht="12.75" customHeight="1">
      <c r="A707" s="223" t="s">
        <v>1230</v>
      </c>
      <c r="B707" s="226" t="s">
        <v>1231</v>
      </c>
      <c r="C707" s="237" t="s">
        <v>1232</v>
      </c>
      <c r="D707" s="101"/>
      <c r="E707" s="101"/>
      <c r="F707" s="196"/>
      <c r="G707" s="227">
        <v>95</v>
      </c>
      <c r="H707" s="228"/>
      <c r="I707" s="229"/>
      <c r="J707" s="123"/>
      <c r="K707" s="123"/>
      <c r="L707" s="123"/>
      <c r="M707" s="124"/>
      <c r="N707" s="100" t="s">
        <v>1233</v>
      </c>
      <c r="O707" s="196"/>
      <c r="P707" s="227">
        <v>73</v>
      </c>
      <c r="Q707" s="228"/>
      <c r="R707" s="235" t="s">
        <v>1234</v>
      </c>
      <c r="S707" s="196"/>
      <c r="T707" s="236">
        <v>72</v>
      </c>
      <c r="U707" s="196"/>
      <c r="V707" s="228"/>
      <c r="W707" s="254" t="s">
        <v>1235</v>
      </c>
      <c r="X707" s="196"/>
      <c r="Y707" s="255" t="s">
        <v>1236</v>
      </c>
      <c r="Z707" s="218" t="s">
        <v>1237</v>
      </c>
      <c r="AA707" s="101"/>
      <c r="AB707" s="101"/>
      <c r="AC707" s="101"/>
      <c r="AD707" s="101"/>
      <c r="AE707" s="196"/>
      <c r="AF707" s="236">
        <v>805</v>
      </c>
      <c r="AG707" s="196"/>
      <c r="AH707" s="230"/>
      <c r="AI707" s="196"/>
    </row>
    <row r="708" spans="1:35" ht="12.75" customHeight="1">
      <c r="A708" s="224"/>
      <c r="B708" s="224"/>
      <c r="C708" s="219"/>
      <c r="D708" s="153"/>
      <c r="E708" s="153"/>
      <c r="F708" s="172"/>
      <c r="G708" s="225"/>
      <c r="H708" s="225"/>
      <c r="I708" s="230"/>
      <c r="J708" s="101"/>
      <c r="K708" s="101"/>
      <c r="L708" s="101"/>
      <c r="M708" s="196"/>
      <c r="N708" s="219"/>
      <c r="O708" s="172"/>
      <c r="P708" s="225"/>
      <c r="Q708" s="225"/>
      <c r="R708" s="219"/>
      <c r="S708" s="172"/>
      <c r="T708" s="219"/>
      <c r="U708" s="172"/>
      <c r="V708" s="225"/>
      <c r="W708" s="103"/>
      <c r="X708" s="197"/>
      <c r="Y708" s="224"/>
      <c r="Z708" s="103"/>
      <c r="AA708" s="104"/>
      <c r="AB708" s="104"/>
      <c r="AC708" s="104"/>
      <c r="AD708" s="104"/>
      <c r="AE708" s="197"/>
      <c r="AF708" s="103"/>
      <c r="AG708" s="197"/>
      <c r="AH708" s="103"/>
      <c r="AI708" s="197"/>
    </row>
    <row r="709" spans="1:35" ht="12.75" customHeight="1">
      <c r="A709" s="224"/>
      <c r="B709" s="224"/>
      <c r="C709" s="218" t="s">
        <v>1238</v>
      </c>
      <c r="D709" s="101"/>
      <c r="E709" s="101"/>
      <c r="F709" s="196"/>
      <c r="G709" s="227">
        <v>786</v>
      </c>
      <c r="H709" s="228"/>
      <c r="I709" s="219"/>
      <c r="J709" s="153"/>
      <c r="K709" s="153"/>
      <c r="L709" s="153"/>
      <c r="M709" s="172"/>
      <c r="N709" s="235" t="s">
        <v>1239</v>
      </c>
      <c r="O709" s="196"/>
      <c r="P709" s="227">
        <v>69</v>
      </c>
      <c r="Q709" s="228"/>
      <c r="R709" s="235" t="s">
        <v>1240</v>
      </c>
      <c r="S709" s="196"/>
      <c r="T709" s="236">
        <v>68</v>
      </c>
      <c r="U709" s="196"/>
      <c r="V709" s="228"/>
      <c r="W709" s="103"/>
      <c r="X709" s="197"/>
      <c r="Y709" s="224"/>
      <c r="Z709" s="219"/>
      <c r="AA709" s="153"/>
      <c r="AB709" s="153"/>
      <c r="AC709" s="153"/>
      <c r="AD709" s="153"/>
      <c r="AE709" s="172"/>
      <c r="AF709" s="219"/>
      <c r="AG709" s="172"/>
      <c r="AH709" s="219"/>
      <c r="AI709" s="172"/>
    </row>
    <row r="710" spans="1:35" ht="12.75" customHeight="1">
      <c r="A710" s="225"/>
      <c r="B710" s="225"/>
      <c r="C710" s="219"/>
      <c r="D710" s="153"/>
      <c r="E710" s="153"/>
      <c r="F710" s="172"/>
      <c r="G710" s="225"/>
      <c r="H710" s="225"/>
      <c r="I710" s="233" t="s">
        <v>1241</v>
      </c>
      <c r="J710" s="123"/>
      <c r="K710" s="124"/>
      <c r="L710" s="66">
        <v>616</v>
      </c>
      <c r="M710" s="67"/>
      <c r="N710" s="219"/>
      <c r="O710" s="172"/>
      <c r="P710" s="225"/>
      <c r="Q710" s="225"/>
      <c r="R710" s="219"/>
      <c r="S710" s="172"/>
      <c r="T710" s="219"/>
      <c r="U710" s="172"/>
      <c r="V710" s="225"/>
      <c r="W710" s="219"/>
      <c r="X710" s="172"/>
      <c r="Y710" s="225"/>
      <c r="Z710" s="256" t="s">
        <v>1242</v>
      </c>
      <c r="AA710" s="123"/>
      <c r="AB710" s="123"/>
      <c r="AC710" s="123"/>
      <c r="AD710" s="123"/>
      <c r="AE710" s="124"/>
      <c r="AF710" s="234">
        <v>813</v>
      </c>
      <c r="AG710" s="124"/>
      <c r="AH710" s="257"/>
      <c r="AI710" s="124"/>
    </row>
    <row r="711" spans="1:35" ht="12.75" customHeight="1">
      <c r="A711" s="220" t="s">
        <v>1243</v>
      </c>
      <c r="B711" s="123"/>
      <c r="C711" s="123"/>
      <c r="D711" s="123"/>
      <c r="E711" s="123"/>
      <c r="F711" s="123"/>
      <c r="G711" s="123"/>
      <c r="H711" s="123"/>
      <c r="I711" s="123"/>
      <c r="J711" s="123"/>
      <c r="K711" s="123"/>
      <c r="L711" s="123"/>
      <c r="M711" s="123"/>
      <c r="N711" s="123"/>
      <c r="O711" s="123"/>
      <c r="P711" s="123"/>
      <c r="Q711" s="123"/>
      <c r="R711" s="123"/>
      <c r="S711" s="123"/>
      <c r="T711" s="123"/>
      <c r="U711" s="123"/>
      <c r="V711" s="123"/>
      <c r="W711" s="123"/>
      <c r="X711" s="123"/>
      <c r="Y711" s="123"/>
      <c r="Z711" s="123"/>
      <c r="AA711" s="123"/>
      <c r="AB711" s="123"/>
      <c r="AC711" s="123"/>
      <c r="AD711" s="123"/>
      <c r="AE711" s="123"/>
      <c r="AF711" s="123"/>
      <c r="AG711" s="123"/>
      <c r="AH711" s="123"/>
      <c r="AI711" s="124"/>
    </row>
    <row r="712" spans="1:35" ht="12.75" customHeight="1">
      <c r="A712" s="221"/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4"/>
      <c r="R712" s="104"/>
      <c r="S712" s="104"/>
      <c r="T712" s="104"/>
      <c r="U712" s="104"/>
      <c r="V712" s="104"/>
      <c r="W712" s="104"/>
      <c r="X712" s="104"/>
      <c r="Y712" s="104"/>
      <c r="Z712" s="104"/>
      <c r="AA712" s="104"/>
      <c r="AB712" s="104"/>
      <c r="AC712" s="104"/>
      <c r="AD712" s="104"/>
      <c r="AE712" s="104"/>
      <c r="AF712" s="104"/>
      <c r="AG712" s="104"/>
      <c r="AH712" s="104"/>
      <c r="AI712" s="104"/>
    </row>
    <row r="713" spans="1:35" ht="12.75" customHeight="1">
      <c r="A713" s="221"/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  <c r="R713" s="104"/>
      <c r="S713" s="104"/>
      <c r="T713" s="104"/>
      <c r="U713" s="104"/>
      <c r="V713" s="104"/>
      <c r="W713" s="104"/>
      <c r="X713" s="104"/>
      <c r="Y713" s="104"/>
      <c r="Z713" s="104"/>
      <c r="AA713" s="104"/>
      <c r="AB713" s="104"/>
      <c r="AC713" s="104"/>
      <c r="AD713" s="104"/>
      <c r="AE713" s="104"/>
      <c r="AF713" s="104"/>
      <c r="AG713" s="104"/>
      <c r="AH713" s="104"/>
      <c r="AI713" s="104"/>
    </row>
    <row r="714" spans="1:35" ht="12.75" customHeight="1">
      <c r="A714" s="221"/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4"/>
      <c r="R714" s="104"/>
      <c r="S714" s="104"/>
      <c r="T714" s="104"/>
      <c r="U714" s="104"/>
      <c r="V714" s="104"/>
      <c r="W714" s="104"/>
      <c r="X714" s="104"/>
      <c r="Y714" s="104"/>
      <c r="Z714" s="104"/>
      <c r="AA714" s="104"/>
      <c r="AB714" s="104"/>
      <c r="AC714" s="104"/>
      <c r="AD714" s="104"/>
      <c r="AE714" s="104"/>
      <c r="AF714" s="104"/>
      <c r="AG714" s="104"/>
      <c r="AH714" s="104"/>
      <c r="AI714" s="104"/>
    </row>
  </sheetData>
  <mergeCells count="2003">
    <mergeCell ref="A689:AC689"/>
    <mergeCell ref="B8:P8"/>
    <mergeCell ref="B9:P9"/>
    <mergeCell ref="R8:S8"/>
    <mergeCell ref="R9:S9"/>
    <mergeCell ref="U8:W8"/>
    <mergeCell ref="U9:W9"/>
    <mergeCell ref="Y8:Z8"/>
    <mergeCell ref="Y9:Z9"/>
    <mergeCell ref="AB8:AC8"/>
    <mergeCell ref="AB9:AC9"/>
    <mergeCell ref="AE8:AH8"/>
    <mergeCell ref="AE9:AH9"/>
    <mergeCell ref="A7:A9"/>
    <mergeCell ref="A22:A24"/>
    <mergeCell ref="B23:P23"/>
    <mergeCell ref="B24:P24"/>
    <mergeCell ref="R23:S23"/>
    <mergeCell ref="R24:S24"/>
    <mergeCell ref="U23:W23"/>
    <mergeCell ref="U24:W24"/>
    <mergeCell ref="Y23:Z23"/>
    <mergeCell ref="Y24:Z24"/>
    <mergeCell ref="AB23:AC23"/>
    <mergeCell ref="AB24:AC24"/>
    <mergeCell ref="AE23:AH23"/>
    <mergeCell ref="AE24:AH24"/>
    <mergeCell ref="A288:AD288"/>
    <mergeCell ref="AF270:AI270"/>
    <mergeCell ref="AF271:AI271"/>
    <mergeCell ref="A267:AI267"/>
    <mergeCell ref="A268:AD268"/>
    <mergeCell ref="AF268:AI268"/>
    <mergeCell ref="A269:AD269"/>
    <mergeCell ref="AF269:AI269"/>
    <mergeCell ref="A270:AD270"/>
    <mergeCell ref="A271:AD271"/>
    <mergeCell ref="A272:AD272"/>
    <mergeCell ref="AF272:AI272"/>
    <mergeCell ref="A273:AD273"/>
    <mergeCell ref="AF273:AI273"/>
    <mergeCell ref="A274:AD274"/>
    <mergeCell ref="AF274:AI274"/>
    <mergeCell ref="AF275:AI275"/>
    <mergeCell ref="A275:AD275"/>
    <mergeCell ref="A276:AD276"/>
    <mergeCell ref="AF276:AI276"/>
    <mergeCell ref="A277:AI277"/>
    <mergeCell ref="A278:AD278"/>
    <mergeCell ref="AF278:AI278"/>
    <mergeCell ref="AF279:AI279"/>
    <mergeCell ref="A283:AD283"/>
    <mergeCell ref="A214:AC214"/>
    <mergeCell ref="AE214:AH214"/>
    <mergeCell ref="A215:AI215"/>
    <mergeCell ref="A216:AI216"/>
    <mergeCell ref="A217:AC217"/>
    <mergeCell ref="AE217:AH217"/>
    <mergeCell ref="AE218:AH218"/>
    <mergeCell ref="AE221:AH221"/>
    <mergeCell ref="AE222:AH222"/>
    <mergeCell ref="A218:AC218"/>
    <mergeCell ref="A219:AC219"/>
    <mergeCell ref="AE219:AH219"/>
    <mergeCell ref="A220:AC220"/>
    <mergeCell ref="AE220:AH220"/>
    <mergeCell ref="A221:AC221"/>
    <mergeCell ref="A222:AC222"/>
    <mergeCell ref="AF227:AI227"/>
    <mergeCell ref="AF228:AI228"/>
    <mergeCell ref="A223:AI223"/>
    <mergeCell ref="A224:AI224"/>
    <mergeCell ref="A225:AI225"/>
    <mergeCell ref="AF287:AI287"/>
    <mergeCell ref="AF288:AI288"/>
    <mergeCell ref="A284:AI284"/>
    <mergeCell ref="A285:AD285"/>
    <mergeCell ref="AF285:AI285"/>
    <mergeCell ref="A286:AD286"/>
    <mergeCell ref="AF286:AI286"/>
    <mergeCell ref="A287:AD287"/>
    <mergeCell ref="A226:AD226"/>
    <mergeCell ref="AE226:AI226"/>
    <mergeCell ref="A227:AD227"/>
    <mergeCell ref="A228:AD228"/>
    <mergeCell ref="A229:AI229"/>
    <mergeCell ref="A230:AD230"/>
    <mergeCell ref="AE230:AI230"/>
    <mergeCell ref="A231:AD231"/>
    <mergeCell ref="AF231:AI231"/>
    <mergeCell ref="A232:AD232"/>
    <mergeCell ref="AF232:AI232"/>
    <mergeCell ref="A233:AI233"/>
    <mergeCell ref="A234:AD234"/>
    <mergeCell ref="AE234:AI234"/>
    <mergeCell ref="A235:AD235"/>
    <mergeCell ref="AF235:AI235"/>
    <mergeCell ref="A236:AD236"/>
    <mergeCell ref="AF236:AI236"/>
    <mergeCell ref="AF261:AI261"/>
    <mergeCell ref="AF262:AI262"/>
    <mergeCell ref="A259:AD259"/>
    <mergeCell ref="AF259:AI259"/>
    <mergeCell ref="A260:AI260"/>
    <mergeCell ref="A261:K261"/>
    <mergeCell ref="Q261:AD261"/>
    <mergeCell ref="A262:K262"/>
    <mergeCell ref="Q262:AD262"/>
    <mergeCell ref="M264:P264"/>
    <mergeCell ref="Q264:AD264"/>
    <mergeCell ref="M261:P261"/>
    <mergeCell ref="M262:P262"/>
    <mergeCell ref="A263:K263"/>
    <mergeCell ref="M263:P263"/>
    <mergeCell ref="Q263:AD263"/>
    <mergeCell ref="AF263:AI263"/>
    <mergeCell ref="AF264:AI264"/>
    <mergeCell ref="A264:K264"/>
    <mergeCell ref="A237:AI237"/>
    <mergeCell ref="A238:AD238"/>
    <mergeCell ref="AE238:AI238"/>
    <mergeCell ref="A239:AD239"/>
    <mergeCell ref="AF239:AI239"/>
    <mergeCell ref="A240:AD240"/>
    <mergeCell ref="AF240:AI240"/>
    <mergeCell ref="A241:AI241"/>
    <mergeCell ref="A242:AD242"/>
    <mergeCell ref="AF242:AI242"/>
    <mergeCell ref="A243:AD243"/>
    <mergeCell ref="AF243:AI243"/>
    <mergeCell ref="A244:AD244"/>
    <mergeCell ref="AF244:AI244"/>
    <mergeCell ref="A245:AI245"/>
    <mergeCell ref="A246:AI246"/>
    <mergeCell ref="A247:AC247"/>
    <mergeCell ref="AE247:AH247"/>
    <mergeCell ref="A248:AC248"/>
    <mergeCell ref="AE248:AH248"/>
    <mergeCell ref="AE249:AH249"/>
    <mergeCell ref="A249:AC249"/>
    <mergeCell ref="A250:AC250"/>
    <mergeCell ref="AE250:AH250"/>
    <mergeCell ref="A251:AI251"/>
    <mergeCell ref="A252:AI252"/>
    <mergeCell ref="A253:AI253"/>
    <mergeCell ref="AF254:AI254"/>
    <mergeCell ref="AF257:AI257"/>
    <mergeCell ref="AF258:AI258"/>
    <mergeCell ref="A254:AD254"/>
    <mergeCell ref="A255:AD255"/>
    <mergeCell ref="AF255:AI255"/>
    <mergeCell ref="A256:AD256"/>
    <mergeCell ref="AF256:AI256"/>
    <mergeCell ref="A257:AD257"/>
    <mergeCell ref="A258:AD258"/>
    <mergeCell ref="A265:K265"/>
    <mergeCell ref="M265:P265"/>
    <mergeCell ref="Q265:AD265"/>
    <mergeCell ref="AF265:AI265"/>
    <mergeCell ref="A266:K266"/>
    <mergeCell ref="M266:P266"/>
    <mergeCell ref="X292:AC292"/>
    <mergeCell ref="AD292:AH292"/>
    <mergeCell ref="A289:AI289"/>
    <mergeCell ref="A290:AI290"/>
    <mergeCell ref="A291:L292"/>
    <mergeCell ref="M291:Q292"/>
    <mergeCell ref="R291:W292"/>
    <mergeCell ref="X291:AH291"/>
    <mergeCell ref="AI291:AI292"/>
    <mergeCell ref="Y293:AC293"/>
    <mergeCell ref="Y294:AC294"/>
    <mergeCell ref="A293:L293"/>
    <mergeCell ref="N293:Q293"/>
    <mergeCell ref="S293:W293"/>
    <mergeCell ref="AE293:AH293"/>
    <mergeCell ref="N294:Q294"/>
    <mergeCell ref="S294:W294"/>
    <mergeCell ref="AE294:AH294"/>
    <mergeCell ref="AF282:AI282"/>
    <mergeCell ref="AF283:AI283"/>
    <mergeCell ref="A279:AD279"/>
    <mergeCell ref="A280:AD280"/>
    <mergeCell ref="AF280:AI280"/>
    <mergeCell ref="A281:AD281"/>
    <mergeCell ref="AF281:AI281"/>
    <mergeCell ref="A282:AD282"/>
    <mergeCell ref="T301:X301"/>
    <mergeCell ref="T302:X302"/>
    <mergeCell ref="T303:X303"/>
    <mergeCell ref="Z303:AD303"/>
    <mergeCell ref="T304:X304"/>
    <mergeCell ref="Z304:AD304"/>
    <mergeCell ref="A302:R302"/>
    <mergeCell ref="A303:R303"/>
    <mergeCell ref="A304:R304"/>
    <mergeCell ref="A305:AD305"/>
    <mergeCell ref="A306:AD306"/>
    <mergeCell ref="A307:AD307"/>
    <mergeCell ref="A295:L295"/>
    <mergeCell ref="A296:AI296"/>
    <mergeCell ref="A297:AI297"/>
    <mergeCell ref="A298:AI298"/>
    <mergeCell ref="S299:X299"/>
    <mergeCell ref="Y299:AD299"/>
    <mergeCell ref="AE299:AI299"/>
    <mergeCell ref="A299:R299"/>
    <mergeCell ref="A300:R300"/>
    <mergeCell ref="T300:X300"/>
    <mergeCell ref="Z300:AD300"/>
    <mergeCell ref="A301:R301"/>
    <mergeCell ref="Z301:AD301"/>
    <mergeCell ref="Z302:AD302"/>
    <mergeCell ref="A308:AD308"/>
    <mergeCell ref="A309:AI309"/>
    <mergeCell ref="A310:AD310"/>
    <mergeCell ref="AF310:AI310"/>
    <mergeCell ref="T311:X311"/>
    <mergeCell ref="Z311:AD311"/>
    <mergeCell ref="AF311:AI311"/>
    <mergeCell ref="A311:R311"/>
    <mergeCell ref="A312:G312"/>
    <mergeCell ref="I312:M312"/>
    <mergeCell ref="N312:AD312"/>
    <mergeCell ref="A313:G313"/>
    <mergeCell ref="I313:M313"/>
    <mergeCell ref="N313:AD313"/>
    <mergeCell ref="AF312:AI312"/>
    <mergeCell ref="AF313:AI313"/>
    <mergeCell ref="A314:AD314"/>
    <mergeCell ref="AF314:AI314"/>
    <mergeCell ref="A315:AD315"/>
    <mergeCell ref="AF315:AI315"/>
    <mergeCell ref="A316:AI316"/>
    <mergeCell ref="A317:G317"/>
    <mergeCell ref="I317:M317"/>
    <mergeCell ref="N317:R317"/>
    <mergeCell ref="T317:X317"/>
    <mergeCell ref="Y317:AD317"/>
    <mergeCell ref="AF317:AI317"/>
    <mergeCell ref="A318:AI318"/>
    <mergeCell ref="A319:R319"/>
    <mergeCell ref="S319:X319"/>
    <mergeCell ref="Y319:AD319"/>
    <mergeCell ref="AE319:AI319"/>
    <mergeCell ref="T320:X320"/>
    <mergeCell ref="Z320:AD320"/>
    <mergeCell ref="AE320:AI320"/>
    <mergeCell ref="A320:R320"/>
    <mergeCell ref="A321:R321"/>
    <mergeCell ref="T321:X321"/>
    <mergeCell ref="Z321:AD321"/>
    <mergeCell ref="AE321:AI321"/>
    <mergeCell ref="A322:R322"/>
    <mergeCell ref="T322:X322"/>
    <mergeCell ref="Z323:AD323"/>
    <mergeCell ref="Z322:AD322"/>
    <mergeCell ref="AE322:AI322"/>
    <mergeCell ref="T323:X323"/>
    <mergeCell ref="AE323:AI323"/>
    <mergeCell ref="Y325:AD325"/>
    <mergeCell ref="AE325:AI325"/>
    <mergeCell ref="A338:AC338"/>
    <mergeCell ref="AE338:AH338"/>
    <mergeCell ref="Y326:AD326"/>
    <mergeCell ref="AE326:AI326"/>
    <mergeCell ref="A323:R323"/>
    <mergeCell ref="A324:R324"/>
    <mergeCell ref="T324:X324"/>
    <mergeCell ref="Y324:AD324"/>
    <mergeCell ref="AE324:AI324"/>
    <mergeCell ref="A325:R325"/>
    <mergeCell ref="A326:R326"/>
    <mergeCell ref="Z328:AD328"/>
    <mergeCell ref="AF328:AI328"/>
    <mergeCell ref="T325:X325"/>
    <mergeCell ref="T326:X326"/>
    <mergeCell ref="A327:R328"/>
    <mergeCell ref="S327:X327"/>
    <mergeCell ref="Y327:AD327"/>
    <mergeCell ref="AE327:AI327"/>
    <mergeCell ref="T328:X328"/>
    <mergeCell ref="AE340:AH340"/>
    <mergeCell ref="A340:AC340"/>
    <mergeCell ref="A341:AC341"/>
    <mergeCell ref="AE341:AH341"/>
    <mergeCell ref="A342:AI342"/>
    <mergeCell ref="A343:AI343"/>
    <mergeCell ref="A344:AC344"/>
    <mergeCell ref="A345:AC345"/>
    <mergeCell ref="AE344:AH344"/>
    <mergeCell ref="AE345:AH345"/>
    <mergeCell ref="A346:AC346"/>
    <mergeCell ref="AE346:AH346"/>
    <mergeCell ref="A347:AC347"/>
    <mergeCell ref="AE347:AH347"/>
    <mergeCell ref="AE348:AH348"/>
    <mergeCell ref="A348:AC348"/>
    <mergeCell ref="A329:AI329"/>
    <mergeCell ref="A330:AI330"/>
    <mergeCell ref="A331:AC331"/>
    <mergeCell ref="AE331:AH331"/>
    <mergeCell ref="A332:AC332"/>
    <mergeCell ref="AE332:AH332"/>
    <mergeCell ref="AE333:AH333"/>
    <mergeCell ref="A333:AC333"/>
    <mergeCell ref="A334:AC334"/>
    <mergeCell ref="AE334:AH334"/>
    <mergeCell ref="A335:AC335"/>
    <mergeCell ref="AE335:AH335"/>
    <mergeCell ref="A336:AC336"/>
    <mergeCell ref="A337:AC337"/>
    <mergeCell ref="AE336:AH336"/>
    <mergeCell ref="AE337:AH337"/>
    <mergeCell ref="A349:AI349"/>
    <mergeCell ref="A350:AI350"/>
    <mergeCell ref="A351:AI351"/>
    <mergeCell ref="A352:AD352"/>
    <mergeCell ref="AF352:AI352"/>
    <mergeCell ref="AF353:AI353"/>
    <mergeCell ref="N295:Q295"/>
    <mergeCell ref="S295:W295"/>
    <mergeCell ref="Y295:AC295"/>
    <mergeCell ref="A294:L294"/>
    <mergeCell ref="AE295:AH295"/>
    <mergeCell ref="AF307:AI307"/>
    <mergeCell ref="AF308:AI308"/>
    <mergeCell ref="AF300:AI300"/>
    <mergeCell ref="AF301:AI301"/>
    <mergeCell ref="AF302:AI302"/>
    <mergeCell ref="AF303:AI303"/>
    <mergeCell ref="AF304:AI304"/>
    <mergeCell ref="AF305:AI305"/>
    <mergeCell ref="AF306:AI306"/>
    <mergeCell ref="A353:AD353"/>
    <mergeCell ref="A339:AC339"/>
    <mergeCell ref="AE339:AH339"/>
    <mergeCell ref="A354:AD354"/>
    <mergeCell ref="AF354:AI354"/>
    <mergeCell ref="A355:AD355"/>
    <mergeCell ref="AF355:AI355"/>
    <mergeCell ref="A356:AD356"/>
    <mergeCell ref="AF356:AI356"/>
    <mergeCell ref="A357:AI357"/>
    <mergeCell ref="A359:AI359"/>
    <mergeCell ref="A360:AC360"/>
    <mergeCell ref="AE360:AH360"/>
    <mergeCell ref="A361:AC361"/>
    <mergeCell ref="AE361:AH361"/>
    <mergeCell ref="AE362:AH362"/>
    <mergeCell ref="AE365:AH365"/>
    <mergeCell ref="AE366:AH366"/>
    <mergeCell ref="A362:AC362"/>
    <mergeCell ref="A363:AC363"/>
    <mergeCell ref="AE363:AH363"/>
    <mergeCell ref="A364:AC364"/>
    <mergeCell ref="AE364:AH364"/>
    <mergeCell ref="A365:AC365"/>
    <mergeCell ref="A366:AC366"/>
    <mergeCell ref="A358:AC358"/>
    <mergeCell ref="AE358:AH358"/>
    <mergeCell ref="A367:AC367"/>
    <mergeCell ref="AE367:AH367"/>
    <mergeCell ref="A368:AC368"/>
    <mergeCell ref="AE368:AH368"/>
    <mergeCell ref="A369:AC369"/>
    <mergeCell ref="AE369:AH369"/>
    <mergeCell ref="A370:AI370"/>
    <mergeCell ref="A371:AC371"/>
    <mergeCell ref="AE371:AH371"/>
    <mergeCell ref="A372:AC372"/>
    <mergeCell ref="AE372:AH372"/>
    <mergeCell ref="A373:AC373"/>
    <mergeCell ref="AE373:AH373"/>
    <mergeCell ref="AE374:AH374"/>
    <mergeCell ref="A374:AC374"/>
    <mergeCell ref="A375:AI375"/>
    <mergeCell ref="A376:AC376"/>
    <mergeCell ref="AE376:AH376"/>
    <mergeCell ref="A377:AC377"/>
    <mergeCell ref="AE377:AH377"/>
    <mergeCell ref="AE378:AH378"/>
    <mergeCell ref="A378:AC378"/>
    <mergeCell ref="A379:AC379"/>
    <mergeCell ref="AE379:AH379"/>
    <mergeCell ref="A380:AC380"/>
    <mergeCell ref="AE380:AH380"/>
    <mergeCell ref="A381:AI381"/>
    <mergeCell ref="A382:AI382"/>
    <mergeCell ref="AE386:AH386"/>
    <mergeCell ref="AE387:AH387"/>
    <mergeCell ref="A383:AI383"/>
    <mergeCell ref="A384:AC384"/>
    <mergeCell ref="AE384:AH384"/>
    <mergeCell ref="A385:AC385"/>
    <mergeCell ref="AE385:AH385"/>
    <mergeCell ref="A386:AC386"/>
    <mergeCell ref="A387:AC387"/>
    <mergeCell ref="A388:AC388"/>
    <mergeCell ref="AE388:AH388"/>
    <mergeCell ref="A389:AC389"/>
    <mergeCell ref="AE389:AH389"/>
    <mergeCell ref="A390:AC390"/>
    <mergeCell ref="AE390:AH390"/>
    <mergeCell ref="AE391:AH391"/>
    <mergeCell ref="AE394:AH394"/>
    <mergeCell ref="AE395:AH395"/>
    <mergeCell ref="A391:AC391"/>
    <mergeCell ref="A392:AC392"/>
    <mergeCell ref="AE392:AH392"/>
    <mergeCell ref="A393:AC393"/>
    <mergeCell ref="AE393:AH393"/>
    <mergeCell ref="A394:AC394"/>
    <mergeCell ref="A395:AC395"/>
    <mergeCell ref="A396:AC396"/>
    <mergeCell ref="AE396:AH396"/>
    <mergeCell ref="A397:AC397"/>
    <mergeCell ref="AE397:AH397"/>
    <mergeCell ref="A398:AC398"/>
    <mergeCell ref="AE398:AH398"/>
    <mergeCell ref="AE399:AH399"/>
    <mergeCell ref="A399:AC399"/>
    <mergeCell ref="A400:AC400"/>
    <mergeCell ref="AE400:AH400"/>
    <mergeCell ref="A401:AC401"/>
    <mergeCell ref="AE401:AH401"/>
    <mergeCell ref="A402:AC402"/>
    <mergeCell ref="AE402:AH402"/>
    <mergeCell ref="A416:AC416"/>
    <mergeCell ref="AE416:AH416"/>
    <mergeCell ref="A417:AC417"/>
    <mergeCell ref="AE417:AH417"/>
    <mergeCell ref="A418:AC418"/>
    <mergeCell ref="AE418:AH418"/>
    <mergeCell ref="AE406:AH406"/>
    <mergeCell ref="AE407:AH407"/>
    <mergeCell ref="A403:AI403"/>
    <mergeCell ref="A404:AC404"/>
    <mergeCell ref="AE404:AH404"/>
    <mergeCell ref="A405:AC405"/>
    <mergeCell ref="AE405:AH405"/>
    <mergeCell ref="A406:AC406"/>
    <mergeCell ref="A407:AC407"/>
    <mergeCell ref="A408:AC408"/>
    <mergeCell ref="AE408:AH408"/>
    <mergeCell ref="A409:AC409"/>
    <mergeCell ref="AE409:AH409"/>
    <mergeCell ref="A410:AC410"/>
    <mergeCell ref="AI495:AI497"/>
    <mergeCell ref="X496:AA497"/>
    <mergeCell ref="U498:W498"/>
    <mergeCell ref="Y498:AA498"/>
    <mergeCell ref="AC498:AE498"/>
    <mergeCell ref="AG498:AH498"/>
    <mergeCell ref="N498:O498"/>
    <mergeCell ref="AB496:AE497"/>
    <mergeCell ref="AF496:AH497"/>
    <mergeCell ref="A498:D498"/>
    <mergeCell ref="J498:L498"/>
    <mergeCell ref="Q498:S498"/>
    <mergeCell ref="A432:AC432"/>
    <mergeCell ref="AE432:AH432"/>
    <mergeCell ref="A433:AC433"/>
    <mergeCell ref="AE433:AH433"/>
    <mergeCell ref="A434:AC434"/>
    <mergeCell ref="AE434:AH434"/>
    <mergeCell ref="AE435:AH435"/>
    <mergeCell ref="AE437:AH437"/>
    <mergeCell ref="A438:AI438"/>
    <mergeCell ref="A439:AI439"/>
    <mergeCell ref="A440:AC440"/>
    <mergeCell ref="AE440:AH440"/>
    <mergeCell ref="A441:AC441"/>
    <mergeCell ref="AE441:AH441"/>
    <mergeCell ref="A442:AC442"/>
    <mergeCell ref="AE442:AH442"/>
    <mergeCell ref="AE443:AH443"/>
    <mergeCell ref="AE446:AH446"/>
    <mergeCell ref="AE447:AH447"/>
    <mergeCell ref="A443:AC443"/>
    <mergeCell ref="AE420:AH420"/>
    <mergeCell ref="A421:AC421"/>
    <mergeCell ref="AE421:AH421"/>
    <mergeCell ref="A422:AC422"/>
    <mergeCell ref="A423:AC423"/>
    <mergeCell ref="AC490:AE490"/>
    <mergeCell ref="AG490:AH490"/>
    <mergeCell ref="Y491:AA491"/>
    <mergeCell ref="AC491:AE491"/>
    <mergeCell ref="AG491:AH491"/>
    <mergeCell ref="A499:D499"/>
    <mergeCell ref="J499:L499"/>
    <mergeCell ref="AF499:AH499"/>
    <mergeCell ref="F498:H498"/>
    <mergeCell ref="F499:H499"/>
    <mergeCell ref="A500:D500"/>
    <mergeCell ref="F500:H500"/>
    <mergeCell ref="J500:L500"/>
    <mergeCell ref="A435:AC435"/>
    <mergeCell ref="A436:AC436"/>
    <mergeCell ref="AE436:AH436"/>
    <mergeCell ref="A437:AC437"/>
    <mergeCell ref="AE457:AH457"/>
    <mergeCell ref="AE467:AH467"/>
    <mergeCell ref="AE468:AH468"/>
    <mergeCell ref="A468:AC468"/>
    <mergeCell ref="A444:AC444"/>
    <mergeCell ref="AE444:AH444"/>
    <mergeCell ref="A445:AC445"/>
    <mergeCell ref="AE445:AH445"/>
    <mergeCell ref="A446:AC446"/>
    <mergeCell ref="Y502:AA502"/>
    <mergeCell ref="AC502:AE502"/>
    <mergeCell ref="AG502:AH502"/>
    <mergeCell ref="A501:D501"/>
    <mergeCell ref="A502:D502"/>
    <mergeCell ref="F502:H502"/>
    <mergeCell ref="J502:L502"/>
    <mergeCell ref="N502:O502"/>
    <mergeCell ref="Q502:S502"/>
    <mergeCell ref="U502:W502"/>
    <mergeCell ref="N499:O499"/>
    <mergeCell ref="N500:O500"/>
    <mergeCell ref="N501:O501"/>
    <mergeCell ref="Q499:S499"/>
    <mergeCell ref="T499:W499"/>
    <mergeCell ref="Q500:S500"/>
    <mergeCell ref="T500:W500"/>
    <mergeCell ref="Q501:S501"/>
    <mergeCell ref="U501:W501"/>
    <mergeCell ref="X499:AA499"/>
    <mergeCell ref="AB499:AE499"/>
    <mergeCell ref="Y500:AA500"/>
    <mergeCell ref="AC500:AE500"/>
    <mergeCell ref="AF500:AH500"/>
    <mergeCell ref="Y501:AA501"/>
    <mergeCell ref="AC501:AE501"/>
    <mergeCell ref="AG501:AH501"/>
    <mergeCell ref="F501:H501"/>
    <mergeCell ref="J501:L501"/>
    <mergeCell ref="AB503:AE503"/>
    <mergeCell ref="AF503:AH503"/>
    <mergeCell ref="A503:D503"/>
    <mergeCell ref="E503:H503"/>
    <mergeCell ref="I503:L503"/>
    <mergeCell ref="N503:O503"/>
    <mergeCell ref="Q503:S503"/>
    <mergeCell ref="U503:W503"/>
    <mergeCell ref="X503:AA503"/>
    <mergeCell ref="AC504:AE504"/>
    <mergeCell ref="AG504:AH504"/>
    <mergeCell ref="AC505:AE505"/>
    <mergeCell ref="AG505:AH505"/>
    <mergeCell ref="N504:O504"/>
    <mergeCell ref="N505:O505"/>
    <mergeCell ref="Q505:S505"/>
    <mergeCell ref="U505:W505"/>
    <mergeCell ref="Y505:AA505"/>
    <mergeCell ref="A504:D504"/>
    <mergeCell ref="J504:L504"/>
    <mergeCell ref="Q504:S504"/>
    <mergeCell ref="U504:W504"/>
    <mergeCell ref="Y504:AA504"/>
    <mergeCell ref="A505:D505"/>
    <mergeCell ref="J505:L505"/>
    <mergeCell ref="AE410:AH410"/>
    <mergeCell ref="AE411:AH411"/>
    <mergeCell ref="AE414:AH414"/>
    <mergeCell ref="AE415:AH415"/>
    <mergeCell ref="A411:AC411"/>
    <mergeCell ref="A412:AC412"/>
    <mergeCell ref="AE412:AH412"/>
    <mergeCell ref="A413:AC413"/>
    <mergeCell ref="AE413:AH413"/>
    <mergeCell ref="A414:AC414"/>
    <mergeCell ref="A415:AC415"/>
    <mergeCell ref="AE422:AH422"/>
    <mergeCell ref="AE423:AH423"/>
    <mergeCell ref="AE430:AH430"/>
    <mergeCell ref="AE431:AH431"/>
    <mergeCell ref="A424:AC424"/>
    <mergeCell ref="AE424:AH424"/>
    <mergeCell ref="A425:AC425"/>
    <mergeCell ref="AE425:AH425"/>
    <mergeCell ref="A426:AC426"/>
    <mergeCell ref="AE426:AH426"/>
    <mergeCell ref="AE427:AH427"/>
    <mergeCell ref="A427:AC427"/>
    <mergeCell ref="A428:AC428"/>
    <mergeCell ref="AE428:AH428"/>
    <mergeCell ref="A429:AC429"/>
    <mergeCell ref="AE429:AH429"/>
    <mergeCell ref="A430:AC430"/>
    <mergeCell ref="A431:AC431"/>
    <mergeCell ref="AE419:AH419"/>
    <mergeCell ref="A419:AC419"/>
    <mergeCell ref="A420:AC420"/>
    <mergeCell ref="A467:AC467"/>
    <mergeCell ref="A447:AC447"/>
    <mergeCell ref="A469:AC469"/>
    <mergeCell ref="AE469:AH469"/>
    <mergeCell ref="A470:AC470"/>
    <mergeCell ref="AE470:AH470"/>
    <mergeCell ref="A471:AC471"/>
    <mergeCell ref="A472:AC472"/>
    <mergeCell ref="A448:AC448"/>
    <mergeCell ref="AE448:AH448"/>
    <mergeCell ref="A449:AC449"/>
    <mergeCell ref="AE449:AH449"/>
    <mergeCell ref="A450:AI450"/>
    <mergeCell ref="A451:AI451"/>
    <mergeCell ref="AE452:AH452"/>
    <mergeCell ref="AE455:AH455"/>
    <mergeCell ref="AE456:AH456"/>
    <mergeCell ref="A452:AC452"/>
    <mergeCell ref="A453:AC453"/>
    <mergeCell ref="AE453:AH453"/>
    <mergeCell ref="A454:AC454"/>
    <mergeCell ref="AE454:AH454"/>
    <mergeCell ref="A455:AC455"/>
    <mergeCell ref="A456:AC456"/>
    <mergeCell ref="A457:AC457"/>
    <mergeCell ref="AG482:AH482"/>
    <mergeCell ref="A482:D482"/>
    <mergeCell ref="F482:H482"/>
    <mergeCell ref="I482:L482"/>
    <mergeCell ref="A473:AC473"/>
    <mergeCell ref="AE473:AH473"/>
    <mergeCell ref="A474:AC474"/>
    <mergeCell ref="A475:AI475"/>
    <mergeCell ref="A476:AI476"/>
    <mergeCell ref="A477:D479"/>
    <mergeCell ref="AI477:AI479"/>
    <mergeCell ref="T479:W479"/>
    <mergeCell ref="A458:AC458"/>
    <mergeCell ref="AE458:AH458"/>
    <mergeCell ref="A459:AC459"/>
    <mergeCell ref="AE459:AH459"/>
    <mergeCell ref="AE460:AH460"/>
    <mergeCell ref="AE463:AH463"/>
    <mergeCell ref="AE464:AH464"/>
    <mergeCell ref="A460:AC460"/>
    <mergeCell ref="A461:AC461"/>
    <mergeCell ref="AE461:AH461"/>
    <mergeCell ref="A462:AC462"/>
    <mergeCell ref="AE462:AH462"/>
    <mergeCell ref="A463:AC463"/>
    <mergeCell ref="A464:AC464"/>
    <mergeCell ref="AE471:AH471"/>
    <mergeCell ref="AE472:AH472"/>
    <mergeCell ref="A465:AC465"/>
    <mergeCell ref="AE465:AH465"/>
    <mergeCell ref="A466:AC466"/>
    <mergeCell ref="AE466:AH466"/>
    <mergeCell ref="AE474:AH474"/>
    <mergeCell ref="AF477:AH479"/>
    <mergeCell ref="AG480:AH480"/>
    <mergeCell ref="M477:AE477"/>
    <mergeCell ref="M478:W478"/>
    <mergeCell ref="X478:AA479"/>
    <mergeCell ref="AB478:AE479"/>
    <mergeCell ref="M479:O479"/>
    <mergeCell ref="P479:S479"/>
    <mergeCell ref="N480:O480"/>
    <mergeCell ref="Q480:S480"/>
    <mergeCell ref="U480:W480"/>
    <mergeCell ref="Y480:AA480"/>
    <mergeCell ref="AC480:AE480"/>
    <mergeCell ref="Y481:AA481"/>
    <mergeCell ref="AC481:AE481"/>
    <mergeCell ref="AF481:AH481"/>
    <mergeCell ref="E477:H479"/>
    <mergeCell ref="I477:L479"/>
    <mergeCell ref="A480:D480"/>
    <mergeCell ref="F480:H480"/>
    <mergeCell ref="J480:L480"/>
    <mergeCell ref="A481:D481"/>
    <mergeCell ref="E481:H481"/>
    <mergeCell ref="Y485:AA485"/>
    <mergeCell ref="U486:W486"/>
    <mergeCell ref="Y486:AA486"/>
    <mergeCell ref="U487:W487"/>
    <mergeCell ref="Y487:AA487"/>
    <mergeCell ref="A483:D483"/>
    <mergeCell ref="J483:L483"/>
    <mergeCell ref="Q483:S483"/>
    <mergeCell ref="Y483:AA483"/>
    <mergeCell ref="A484:D484"/>
    <mergeCell ref="J484:L484"/>
    <mergeCell ref="Q484:S484"/>
    <mergeCell ref="Y484:AA484"/>
    <mergeCell ref="U483:W483"/>
    <mergeCell ref="U484:W484"/>
    <mergeCell ref="U485:W485"/>
    <mergeCell ref="AC486:AE486"/>
    <mergeCell ref="AC487:AE487"/>
    <mergeCell ref="AC483:AE483"/>
    <mergeCell ref="AG483:AH483"/>
    <mergeCell ref="AC484:AE484"/>
    <mergeCell ref="AG484:AH484"/>
    <mergeCell ref="AC485:AE485"/>
    <mergeCell ref="A485:D485"/>
    <mergeCell ref="F485:H485"/>
    <mergeCell ref="J485:L485"/>
    <mergeCell ref="F486:H486"/>
    <mergeCell ref="AG485:AH485"/>
    <mergeCell ref="AF486:AH486"/>
    <mergeCell ref="AG487:AH487"/>
    <mergeCell ref="A486:D486"/>
    <mergeCell ref="N483:O483"/>
    <mergeCell ref="N484:O484"/>
    <mergeCell ref="N485:O485"/>
    <mergeCell ref="Q485:S485"/>
    <mergeCell ref="M486:O486"/>
    <mergeCell ref="P486:S486"/>
    <mergeCell ref="F483:H483"/>
    <mergeCell ref="F484:H484"/>
    <mergeCell ref="AB511:AE511"/>
    <mergeCell ref="AF511:AH511"/>
    <mergeCell ref="A511:D511"/>
    <mergeCell ref="F511:H511"/>
    <mergeCell ref="J511:L511"/>
    <mergeCell ref="N511:O511"/>
    <mergeCell ref="Q511:S511"/>
    <mergeCell ref="T511:W511"/>
    <mergeCell ref="X511:AA511"/>
    <mergeCell ref="F504:H504"/>
    <mergeCell ref="F505:H505"/>
    <mergeCell ref="A506:D506"/>
    <mergeCell ref="J506:L506"/>
    <mergeCell ref="Q506:S506"/>
    <mergeCell ref="A507:D507"/>
    <mergeCell ref="J507:L507"/>
    <mergeCell ref="Q507:S507"/>
    <mergeCell ref="F506:H506"/>
    <mergeCell ref="F507:H507"/>
    <mergeCell ref="A508:D508"/>
    <mergeCell ref="F508:H508"/>
    <mergeCell ref="J508:L508"/>
    <mergeCell ref="A509:D509"/>
    <mergeCell ref="E509:H509"/>
    <mergeCell ref="Y508:AA508"/>
    <mergeCell ref="AC508:AE508"/>
    <mergeCell ref="AG508:AH508"/>
    <mergeCell ref="I509:L509"/>
    <mergeCell ref="N509:O509"/>
    <mergeCell ref="Q509:S509"/>
    <mergeCell ref="U509:W509"/>
    <mergeCell ref="Y509:AA509"/>
    <mergeCell ref="A536:AC536"/>
    <mergeCell ref="AE536:AH536"/>
    <mergeCell ref="AE537:AH537"/>
    <mergeCell ref="A537:AC537"/>
    <mergeCell ref="A538:AC538"/>
    <mergeCell ref="AE538:AH538"/>
    <mergeCell ref="A539:AC539"/>
    <mergeCell ref="AE539:AH539"/>
    <mergeCell ref="AE529:AH529"/>
    <mergeCell ref="AE530:AH530"/>
    <mergeCell ref="A530:AC530"/>
    <mergeCell ref="A512:AI512"/>
    <mergeCell ref="A513:AI513"/>
    <mergeCell ref="A514:AC514"/>
    <mergeCell ref="AE514:AH514"/>
    <mergeCell ref="A515:AC515"/>
    <mergeCell ref="AE515:AH515"/>
    <mergeCell ref="AE516:AH516"/>
    <mergeCell ref="A516:AC516"/>
    <mergeCell ref="A517:AC517"/>
    <mergeCell ref="AE517:AH517"/>
    <mergeCell ref="A518:AC518"/>
    <mergeCell ref="AE518:AH518"/>
    <mergeCell ref="A519:AC519"/>
    <mergeCell ref="A520:AC520"/>
    <mergeCell ref="AE519:AH519"/>
    <mergeCell ref="AE520:AH520"/>
    <mergeCell ref="A521:AC521"/>
    <mergeCell ref="AE521:AH521"/>
    <mergeCell ref="N508:O508"/>
    <mergeCell ref="Q508:S508"/>
    <mergeCell ref="U508:W508"/>
    <mergeCell ref="A540:AC540"/>
    <mergeCell ref="A541:AC541"/>
    <mergeCell ref="AE540:AH540"/>
    <mergeCell ref="AE541:AH541"/>
    <mergeCell ref="A542:AC542"/>
    <mergeCell ref="AE542:AH542"/>
    <mergeCell ref="A543:AC543"/>
    <mergeCell ref="AE543:AH543"/>
    <mergeCell ref="AE544:AH544"/>
    <mergeCell ref="A544:AC544"/>
    <mergeCell ref="A545:AC545"/>
    <mergeCell ref="AE545:AH545"/>
    <mergeCell ref="A546:AC546"/>
    <mergeCell ref="AE546:AH546"/>
    <mergeCell ref="A522:AC522"/>
    <mergeCell ref="AE522:AH522"/>
    <mergeCell ref="AE523:AH523"/>
    <mergeCell ref="A523:AC523"/>
    <mergeCell ref="A524:AC524"/>
    <mergeCell ref="AE524:AH524"/>
    <mergeCell ref="A525:AC525"/>
    <mergeCell ref="AE525:AH525"/>
    <mergeCell ref="A526:AC526"/>
    <mergeCell ref="A527:AC527"/>
    <mergeCell ref="AE526:AH526"/>
    <mergeCell ref="AE527:AH527"/>
    <mergeCell ref="A528:AC528"/>
    <mergeCell ref="AE528:AH528"/>
    <mergeCell ref="A529:AC529"/>
    <mergeCell ref="U506:W506"/>
    <mergeCell ref="Y506:AA506"/>
    <mergeCell ref="AC506:AE506"/>
    <mergeCell ref="AG506:AH506"/>
    <mergeCell ref="U507:W507"/>
    <mergeCell ref="Y507:AA507"/>
    <mergeCell ref="AC507:AE507"/>
    <mergeCell ref="AG507:AH507"/>
    <mergeCell ref="N506:O506"/>
    <mergeCell ref="N507:O507"/>
    <mergeCell ref="A587:AC587"/>
    <mergeCell ref="AE587:AH587"/>
    <mergeCell ref="A588:AI588"/>
    <mergeCell ref="A589:AI589"/>
    <mergeCell ref="A590:H592"/>
    <mergeCell ref="I590:L592"/>
    <mergeCell ref="M590:AE590"/>
    <mergeCell ref="AB591:AE592"/>
    <mergeCell ref="AE555:AH555"/>
    <mergeCell ref="AE556:AH556"/>
    <mergeCell ref="A557:AC557"/>
    <mergeCell ref="AE557:AH557"/>
    <mergeCell ref="A549:AC549"/>
    <mergeCell ref="AE549:AH549"/>
    <mergeCell ref="A550:AC550"/>
    <mergeCell ref="AE550:AH550"/>
    <mergeCell ref="AE551:AH551"/>
    <mergeCell ref="A551:AC551"/>
    <mergeCell ref="A552:AC552"/>
    <mergeCell ref="AE552:AH552"/>
    <mergeCell ref="A553:AI553"/>
    <mergeCell ref="A554:AI554"/>
    <mergeCell ref="AC509:AE509"/>
    <mergeCell ref="AG509:AH509"/>
    <mergeCell ref="AC510:AE510"/>
    <mergeCell ref="AG510:AH510"/>
    <mergeCell ref="A510:D510"/>
    <mergeCell ref="F510:H510"/>
    <mergeCell ref="J510:L510"/>
    <mergeCell ref="N510:O510"/>
    <mergeCell ref="Q510:S510"/>
    <mergeCell ref="U510:W510"/>
    <mergeCell ref="Y510:AA510"/>
    <mergeCell ref="AE562:AH562"/>
    <mergeCell ref="AE563:AH563"/>
    <mergeCell ref="A564:AC564"/>
    <mergeCell ref="AE564:AH564"/>
    <mergeCell ref="M591:W591"/>
    <mergeCell ref="X591:AA592"/>
    <mergeCell ref="M592:O592"/>
    <mergeCell ref="A547:AC547"/>
    <mergeCell ref="A548:AC548"/>
    <mergeCell ref="AE547:AH547"/>
    <mergeCell ref="AE548:AH548"/>
    <mergeCell ref="A531:AC531"/>
    <mergeCell ref="AE531:AH531"/>
    <mergeCell ref="A532:AC532"/>
    <mergeCell ref="AE532:AH532"/>
    <mergeCell ref="A533:AC533"/>
    <mergeCell ref="A534:AC534"/>
    <mergeCell ref="AE533:AH533"/>
    <mergeCell ref="AE534:AH534"/>
    <mergeCell ref="A535:AC535"/>
    <mergeCell ref="AE535:AH535"/>
    <mergeCell ref="AI590:AI592"/>
    <mergeCell ref="AE572:AH572"/>
    <mergeCell ref="AE573:AH573"/>
    <mergeCell ref="AE574:AH574"/>
    <mergeCell ref="AE575:AH575"/>
    <mergeCell ref="AE576:AH576"/>
    <mergeCell ref="AE577:AH577"/>
    <mergeCell ref="AE578:AH578"/>
    <mergeCell ref="A555:AC555"/>
    <mergeCell ref="A556:AC556"/>
    <mergeCell ref="Q593:S593"/>
    <mergeCell ref="U593:W593"/>
    <mergeCell ref="AG593:AH593"/>
    <mergeCell ref="AC594:AE594"/>
    <mergeCell ref="AF594:AH594"/>
    <mergeCell ref="A593:H593"/>
    <mergeCell ref="A594:H594"/>
    <mergeCell ref="I594:L594"/>
    <mergeCell ref="N594:O594"/>
    <mergeCell ref="P594:S594"/>
    <mergeCell ref="U594:W594"/>
    <mergeCell ref="Y594:AA594"/>
    <mergeCell ref="A558:AC558"/>
    <mergeCell ref="AE558:AH558"/>
    <mergeCell ref="AE559:AH559"/>
    <mergeCell ref="A559:AC559"/>
    <mergeCell ref="A560:AC560"/>
    <mergeCell ref="AE560:AH560"/>
    <mergeCell ref="A561:AC561"/>
    <mergeCell ref="AE561:AH561"/>
    <mergeCell ref="A562:AC562"/>
    <mergeCell ref="A563:AC563"/>
    <mergeCell ref="A565:AI565"/>
    <mergeCell ref="A566:AI566"/>
    <mergeCell ref="AE567:AH567"/>
    <mergeCell ref="AE568:AH568"/>
    <mergeCell ref="AE569:AH569"/>
    <mergeCell ref="AE570:AH570"/>
    <mergeCell ref="AE571:AH571"/>
    <mergeCell ref="U598:W598"/>
    <mergeCell ref="AC598:AE598"/>
    <mergeCell ref="AG598:AH598"/>
    <mergeCell ref="A599:H599"/>
    <mergeCell ref="U599:W599"/>
    <mergeCell ref="U604:W604"/>
    <mergeCell ref="U605:W605"/>
    <mergeCell ref="A604:H604"/>
    <mergeCell ref="J604:L604"/>
    <mergeCell ref="N604:O604"/>
    <mergeCell ref="A605:H605"/>
    <mergeCell ref="I605:L605"/>
    <mergeCell ref="N605:O605"/>
    <mergeCell ref="P605:S605"/>
    <mergeCell ref="J597:L597"/>
    <mergeCell ref="Q597:S597"/>
    <mergeCell ref="Q598:S598"/>
    <mergeCell ref="Q600:S600"/>
    <mergeCell ref="Q601:S601"/>
    <mergeCell ref="Y597:AA597"/>
    <mergeCell ref="AC597:AE597"/>
    <mergeCell ref="AG597:AH597"/>
    <mergeCell ref="A597:H597"/>
    <mergeCell ref="N597:O597"/>
    <mergeCell ref="U597:W597"/>
    <mergeCell ref="AC600:AE600"/>
    <mergeCell ref="AC601:AE601"/>
    <mergeCell ref="Y598:AA598"/>
    <mergeCell ref="Y599:AA599"/>
    <mergeCell ref="U600:W600"/>
    <mergeCell ref="Y600:AA600"/>
    <mergeCell ref="AE585:AH585"/>
    <mergeCell ref="AE586:AH586"/>
    <mergeCell ref="AE579:AH579"/>
    <mergeCell ref="AE580:AH580"/>
    <mergeCell ref="AE581:AH581"/>
    <mergeCell ref="AE582:AH582"/>
    <mergeCell ref="AE583:AH583"/>
    <mergeCell ref="AE584:AH584"/>
    <mergeCell ref="A586:AC586"/>
    <mergeCell ref="AC596:AE596"/>
    <mergeCell ref="Q596:S596"/>
    <mergeCell ref="Y596:AA596"/>
    <mergeCell ref="A595:H595"/>
    <mergeCell ref="A596:H596"/>
    <mergeCell ref="N596:O596"/>
    <mergeCell ref="U596:W596"/>
    <mergeCell ref="J593:L593"/>
    <mergeCell ref="N593:O593"/>
    <mergeCell ref="P592:S592"/>
    <mergeCell ref="T592:W592"/>
    <mergeCell ref="AG596:AH596"/>
    <mergeCell ref="J595:L595"/>
    <mergeCell ref="M595:O595"/>
    <mergeCell ref="Q595:S595"/>
    <mergeCell ref="T595:W595"/>
    <mergeCell ref="X595:AA595"/>
    <mergeCell ref="AB595:AE595"/>
    <mergeCell ref="AG595:AH595"/>
    <mergeCell ref="J596:L596"/>
    <mergeCell ref="Y593:AA593"/>
    <mergeCell ref="AC593:AE593"/>
    <mergeCell ref="AF590:AH592"/>
    <mergeCell ref="AG600:AH600"/>
    <mergeCell ref="U601:W601"/>
    <mergeCell ref="Y601:AA601"/>
    <mergeCell ref="AG601:AH601"/>
    <mergeCell ref="M599:O599"/>
    <mergeCell ref="P599:S599"/>
    <mergeCell ref="AC599:AE599"/>
    <mergeCell ref="AF599:AH599"/>
    <mergeCell ref="A598:H598"/>
    <mergeCell ref="AB609:AE610"/>
    <mergeCell ref="AF609:AH610"/>
    <mergeCell ref="E610:H610"/>
    <mergeCell ref="I610:L610"/>
    <mergeCell ref="M610:O610"/>
    <mergeCell ref="P610:S610"/>
    <mergeCell ref="A606:AI606"/>
    <mergeCell ref="A607:AI607"/>
    <mergeCell ref="E608:W608"/>
    <mergeCell ref="X608:AH608"/>
    <mergeCell ref="M609:S609"/>
    <mergeCell ref="T609:W610"/>
    <mergeCell ref="X609:AA610"/>
    <mergeCell ref="Y602:AA602"/>
    <mergeCell ref="Y603:AA603"/>
    <mergeCell ref="Y604:AA604"/>
    <mergeCell ref="Y605:AA605"/>
    <mergeCell ref="AI608:AI610"/>
    <mergeCell ref="AG603:AH603"/>
    <mergeCell ref="AC604:AE604"/>
    <mergeCell ref="AC605:AE605"/>
    <mergeCell ref="AF605:AH605"/>
    <mergeCell ref="N598:O598"/>
    <mergeCell ref="Y611:AA611"/>
    <mergeCell ref="X612:AA612"/>
    <mergeCell ref="Q602:S602"/>
    <mergeCell ref="Q603:S603"/>
    <mergeCell ref="Q604:S604"/>
    <mergeCell ref="Q611:S611"/>
    <mergeCell ref="U611:W611"/>
    <mergeCell ref="Q612:S612"/>
    <mergeCell ref="T612:W612"/>
    <mergeCell ref="U617:W617"/>
    <mergeCell ref="Y617:AA617"/>
    <mergeCell ref="Q615:S615"/>
    <mergeCell ref="U615:W615"/>
    <mergeCell ref="Y615:AA615"/>
    <mergeCell ref="P616:S616"/>
    <mergeCell ref="U616:W616"/>
    <mergeCell ref="X616:AA616"/>
    <mergeCell ref="Q617:S617"/>
    <mergeCell ref="Y623:AA623"/>
    <mergeCell ref="X624:AA624"/>
    <mergeCell ref="U620:W620"/>
    <mergeCell ref="U621:W621"/>
    <mergeCell ref="U622:W622"/>
    <mergeCell ref="U623:W623"/>
    <mergeCell ref="T624:W624"/>
    <mergeCell ref="Q621:S621"/>
    <mergeCell ref="P622:S622"/>
    <mergeCell ref="Q623:S623"/>
    <mergeCell ref="Q624:S624"/>
    <mergeCell ref="Q618:S618"/>
    <mergeCell ref="U618:W618"/>
    <mergeCell ref="Y618:AA618"/>
    <mergeCell ref="Q619:S619"/>
    <mergeCell ref="U619:W619"/>
    <mergeCell ref="Q620:S620"/>
    <mergeCell ref="Y621:AA621"/>
    <mergeCell ref="F619:H619"/>
    <mergeCell ref="A616:D616"/>
    <mergeCell ref="A617:D617"/>
    <mergeCell ref="F617:H617"/>
    <mergeCell ref="J617:L617"/>
    <mergeCell ref="A618:D618"/>
    <mergeCell ref="J618:L618"/>
    <mergeCell ref="J619:L619"/>
    <mergeCell ref="AB616:AE616"/>
    <mergeCell ref="AF616:AH616"/>
    <mergeCell ref="AC617:AE617"/>
    <mergeCell ref="AG617:AH617"/>
    <mergeCell ref="AC618:AE618"/>
    <mergeCell ref="AG618:AH618"/>
    <mergeCell ref="AG619:AH619"/>
    <mergeCell ref="AG622:AH622"/>
    <mergeCell ref="Y619:AA619"/>
    <mergeCell ref="Y620:AA620"/>
    <mergeCell ref="Y622:AA622"/>
    <mergeCell ref="AG623:AH623"/>
    <mergeCell ref="AB624:AE624"/>
    <mergeCell ref="AF624:AH624"/>
    <mergeCell ref="AC619:AE619"/>
    <mergeCell ref="AC620:AE620"/>
    <mergeCell ref="AG620:AH620"/>
    <mergeCell ref="AC621:AE621"/>
    <mergeCell ref="AG621:AH621"/>
    <mergeCell ref="AC622:AE622"/>
    <mergeCell ref="AC623:AE623"/>
    <mergeCell ref="J598:L598"/>
    <mergeCell ref="J599:L599"/>
    <mergeCell ref="A600:H600"/>
    <mergeCell ref="J600:L600"/>
    <mergeCell ref="N600:O600"/>
    <mergeCell ref="J601:L601"/>
    <mergeCell ref="N601:O601"/>
    <mergeCell ref="A601:H601"/>
    <mergeCell ref="A602:H602"/>
    <mergeCell ref="N602:O602"/>
    <mergeCell ref="U602:W602"/>
    <mergeCell ref="A603:H603"/>
    <mergeCell ref="N603:O603"/>
    <mergeCell ref="U603:W603"/>
    <mergeCell ref="AG604:AH604"/>
    <mergeCell ref="AC611:AE611"/>
    <mergeCell ref="AG611:AH611"/>
    <mergeCell ref="AB612:AE612"/>
    <mergeCell ref="AF612:AH612"/>
    <mergeCell ref="AC602:AE602"/>
    <mergeCell ref="AG602:AH602"/>
    <mergeCell ref="AC603:AE603"/>
    <mergeCell ref="N612:O612"/>
    <mergeCell ref="N613:O613"/>
    <mergeCell ref="Q613:S613"/>
    <mergeCell ref="T613:W613"/>
    <mergeCell ref="Y613:AA613"/>
    <mergeCell ref="AC613:AE613"/>
    <mergeCell ref="AF613:AH613"/>
    <mergeCell ref="Q614:S614"/>
    <mergeCell ref="U614:W614"/>
    <mergeCell ref="Y614:AA614"/>
    <mergeCell ref="AC614:AE614"/>
    <mergeCell ref="AG614:AH614"/>
    <mergeCell ref="AC615:AE615"/>
    <mergeCell ref="AG615:AH615"/>
    <mergeCell ref="J602:L602"/>
    <mergeCell ref="J603:L603"/>
    <mergeCell ref="A608:D610"/>
    <mergeCell ref="E609:L609"/>
    <mergeCell ref="F611:H611"/>
    <mergeCell ref="J611:L611"/>
    <mergeCell ref="N611:O611"/>
    <mergeCell ref="F613:H613"/>
    <mergeCell ref="F614:H614"/>
    <mergeCell ref="J614:L614"/>
    <mergeCell ref="N614:O614"/>
    <mergeCell ref="A611:D611"/>
    <mergeCell ref="A612:D612"/>
    <mergeCell ref="F612:H612"/>
    <mergeCell ref="J612:L612"/>
    <mergeCell ref="A613:D613"/>
    <mergeCell ref="J613:L613"/>
    <mergeCell ref="A614:D614"/>
    <mergeCell ref="A615:D615"/>
    <mergeCell ref="F615:H615"/>
    <mergeCell ref="J615:L615"/>
    <mergeCell ref="N615:O615"/>
    <mergeCell ref="F616:H616"/>
    <mergeCell ref="J616:L616"/>
    <mergeCell ref="M616:O616"/>
    <mergeCell ref="N617:O617"/>
    <mergeCell ref="N618:O618"/>
    <mergeCell ref="N619:O619"/>
    <mergeCell ref="N620:O620"/>
    <mergeCell ref="N621:O621"/>
    <mergeCell ref="M622:O622"/>
    <mergeCell ref="N623:O623"/>
    <mergeCell ref="N624:O624"/>
    <mergeCell ref="A622:D622"/>
    <mergeCell ref="A623:D623"/>
    <mergeCell ref="F623:H623"/>
    <mergeCell ref="J623:L623"/>
    <mergeCell ref="A624:D624"/>
    <mergeCell ref="F624:H624"/>
    <mergeCell ref="J624:L624"/>
    <mergeCell ref="A619:D619"/>
    <mergeCell ref="A620:D620"/>
    <mergeCell ref="F620:H620"/>
    <mergeCell ref="J620:L620"/>
    <mergeCell ref="A621:D621"/>
    <mergeCell ref="J621:L621"/>
    <mergeCell ref="J622:L622"/>
    <mergeCell ref="F621:H621"/>
    <mergeCell ref="F622:H622"/>
    <mergeCell ref="F618:H618"/>
    <mergeCell ref="A703:Q703"/>
    <mergeCell ref="K704:L704"/>
    <mergeCell ref="N704:O704"/>
    <mergeCell ref="P704:Q704"/>
    <mergeCell ref="R704:AA704"/>
    <mergeCell ref="AB704:AC704"/>
    <mergeCell ref="AD704:AI704"/>
    <mergeCell ref="B704:J704"/>
    <mergeCell ref="A705:J705"/>
    <mergeCell ref="K705:O705"/>
    <mergeCell ref="P705:AA705"/>
    <mergeCell ref="AB705:AI705"/>
    <mergeCell ref="A706:C706"/>
    <mergeCell ref="E706:H706"/>
    <mergeCell ref="Y706:AI706"/>
    <mergeCell ref="A691:AC691"/>
    <mergeCell ref="AE691:AH691"/>
    <mergeCell ref="A692:AC692"/>
    <mergeCell ref="AE692:AH692"/>
    <mergeCell ref="A693:AC693"/>
    <mergeCell ref="AE693:AH693"/>
    <mergeCell ref="AE694:AH694"/>
    <mergeCell ref="A694:AC694"/>
    <mergeCell ref="A695:AC695"/>
    <mergeCell ref="AE695:AH695"/>
    <mergeCell ref="A696:AI696"/>
    <mergeCell ref="A697:AC697"/>
    <mergeCell ref="AE697:AH697"/>
    <mergeCell ref="AE698:AH698"/>
    <mergeCell ref="X701:AF701"/>
    <mergeCell ref="AH701:AI701"/>
    <mergeCell ref="AC702:AI702"/>
    <mergeCell ref="W707:X710"/>
    <mergeCell ref="Y707:Y710"/>
    <mergeCell ref="Z707:AE709"/>
    <mergeCell ref="AF707:AG709"/>
    <mergeCell ref="AH707:AI709"/>
    <mergeCell ref="Z710:AE710"/>
    <mergeCell ref="AF710:AG710"/>
    <mergeCell ref="AH710:AI710"/>
    <mergeCell ref="H709:H710"/>
    <mergeCell ref="I710:K710"/>
    <mergeCell ref="G709:G710"/>
    <mergeCell ref="N709:O710"/>
    <mergeCell ref="P709:P710"/>
    <mergeCell ref="Q709:Q710"/>
    <mergeCell ref="R709:S710"/>
    <mergeCell ref="T709:U710"/>
    <mergeCell ref="V709:V710"/>
    <mergeCell ref="A625:AI625"/>
    <mergeCell ref="A626:AI626"/>
    <mergeCell ref="A627:AC627"/>
    <mergeCell ref="AE627:AH627"/>
    <mergeCell ref="AE628:AH628"/>
    <mergeCell ref="AE631:AH631"/>
    <mergeCell ref="AE632:AH632"/>
    <mergeCell ref="A628:AC628"/>
    <mergeCell ref="A629:AC629"/>
    <mergeCell ref="AE629:AH629"/>
    <mergeCell ref="A630:AC630"/>
    <mergeCell ref="AE630:AH630"/>
    <mergeCell ref="A631:AC631"/>
    <mergeCell ref="A632:AC632"/>
    <mergeCell ref="A633:AC633"/>
    <mergeCell ref="AE633:AH633"/>
    <mergeCell ref="A634:AC634"/>
    <mergeCell ref="AE634:AH634"/>
    <mergeCell ref="A635:AC635"/>
    <mergeCell ref="AE635:AH635"/>
    <mergeCell ref="AE636:AH636"/>
    <mergeCell ref="AE639:AH639"/>
    <mergeCell ref="AE640:AH640"/>
    <mergeCell ref="A636:AC636"/>
    <mergeCell ref="A637:AC637"/>
    <mergeCell ref="AE637:AH637"/>
    <mergeCell ref="A638:AC638"/>
    <mergeCell ref="AE638:AH638"/>
    <mergeCell ref="A639:AC639"/>
    <mergeCell ref="A640:AC640"/>
    <mergeCell ref="A641:AC641"/>
    <mergeCell ref="AE641:AH641"/>
    <mergeCell ref="A642:AC642"/>
    <mergeCell ref="AE642:AH642"/>
    <mergeCell ref="A643:AC643"/>
    <mergeCell ref="AE643:AH643"/>
    <mergeCell ref="AE644:AH644"/>
    <mergeCell ref="AE647:AH647"/>
    <mergeCell ref="AE648:AH648"/>
    <mergeCell ref="A644:AC644"/>
    <mergeCell ref="A645:AC645"/>
    <mergeCell ref="AE645:AH645"/>
    <mergeCell ref="A646:AC646"/>
    <mergeCell ref="AE646:AH646"/>
    <mergeCell ref="A647:AC647"/>
    <mergeCell ref="A648:AC648"/>
    <mergeCell ref="A649:AC649"/>
    <mergeCell ref="AE649:AH649"/>
    <mergeCell ref="A650:AC650"/>
    <mergeCell ref="AE650:AH650"/>
    <mergeCell ref="A651:AC651"/>
    <mergeCell ref="AE651:AH651"/>
    <mergeCell ref="AE652:AH652"/>
    <mergeCell ref="AE655:AH655"/>
    <mergeCell ref="AE656:AH656"/>
    <mergeCell ref="A652:AC652"/>
    <mergeCell ref="A653:AC653"/>
    <mergeCell ref="AE653:AH653"/>
    <mergeCell ref="A654:AC654"/>
    <mergeCell ref="AE654:AH654"/>
    <mergeCell ref="A655:AC655"/>
    <mergeCell ref="A656:AC656"/>
    <mergeCell ref="A657:AC657"/>
    <mergeCell ref="AE657:AH657"/>
    <mergeCell ref="A658:AC658"/>
    <mergeCell ref="AE658:AH658"/>
    <mergeCell ref="A659:AC659"/>
    <mergeCell ref="AE659:AH659"/>
    <mergeCell ref="A660:AI660"/>
    <mergeCell ref="A677:AC677"/>
    <mergeCell ref="AE664:AH664"/>
    <mergeCell ref="AE665:AH665"/>
    <mergeCell ref="A661:AI661"/>
    <mergeCell ref="A662:AC662"/>
    <mergeCell ref="AE662:AH662"/>
    <mergeCell ref="A663:AC663"/>
    <mergeCell ref="AE663:AH663"/>
    <mergeCell ref="A664:AC664"/>
    <mergeCell ref="A665:AC665"/>
    <mergeCell ref="A666:AC666"/>
    <mergeCell ref="AE666:AH666"/>
    <mergeCell ref="A667:AC667"/>
    <mergeCell ref="AE667:AH667"/>
    <mergeCell ref="A668:AC668"/>
    <mergeCell ref="AE668:AH668"/>
    <mergeCell ref="A678:AC678"/>
    <mergeCell ref="AE678:AH678"/>
    <mergeCell ref="A679:AI679"/>
    <mergeCell ref="A680:AI680"/>
    <mergeCell ref="Y681:AC681"/>
    <mergeCell ref="AD681:AI681"/>
    <mergeCell ref="A681:W681"/>
    <mergeCell ref="A682:W682"/>
    <mergeCell ref="X682:AC682"/>
    <mergeCell ref="AD682:AH682"/>
    <mergeCell ref="AE683:AH683"/>
    <mergeCell ref="AE684:AH684"/>
    <mergeCell ref="AE687:AH687"/>
    <mergeCell ref="AE685:AH685"/>
    <mergeCell ref="A686:AI686"/>
    <mergeCell ref="A683:AC683"/>
    <mergeCell ref="A684:AC684"/>
    <mergeCell ref="A685:AC685"/>
    <mergeCell ref="A687:AC687"/>
    <mergeCell ref="AE669:AH669"/>
    <mergeCell ref="AE672:AH672"/>
    <mergeCell ref="AE673:AH673"/>
    <mergeCell ref="A669:AC669"/>
    <mergeCell ref="A670:AC670"/>
    <mergeCell ref="AE670:AH670"/>
    <mergeCell ref="A671:AC671"/>
    <mergeCell ref="AE671:AH671"/>
    <mergeCell ref="A672:AC672"/>
    <mergeCell ref="A673:AC673"/>
    <mergeCell ref="A674:AC674"/>
    <mergeCell ref="AE674:AH674"/>
    <mergeCell ref="A675:AC675"/>
    <mergeCell ref="AE675:AH675"/>
    <mergeCell ref="A676:AC676"/>
    <mergeCell ref="AE676:AH676"/>
    <mergeCell ref="AE677:AH677"/>
    <mergeCell ref="A688:AI688"/>
    <mergeCell ref="AE689:AH689"/>
    <mergeCell ref="A690:AI690"/>
    <mergeCell ref="P706:S706"/>
    <mergeCell ref="T706:X706"/>
    <mergeCell ref="L706:O706"/>
    <mergeCell ref="N707:O708"/>
    <mergeCell ref="P707:P708"/>
    <mergeCell ref="Q707:Q708"/>
    <mergeCell ref="R707:S708"/>
    <mergeCell ref="T707:U708"/>
    <mergeCell ref="V707:V708"/>
    <mergeCell ref="C707:F708"/>
    <mergeCell ref="AC703:AI703"/>
    <mergeCell ref="A698:AC698"/>
    <mergeCell ref="A699:AI699"/>
    <mergeCell ref="A700:AI700"/>
    <mergeCell ref="A701:L701"/>
    <mergeCell ref="N701:T701"/>
    <mergeCell ref="U701:W701"/>
    <mergeCell ref="B702:Q702"/>
    <mergeCell ref="R702:V702"/>
    <mergeCell ref="W702:AB702"/>
    <mergeCell ref="R703:V703"/>
    <mergeCell ref="W703:AB703"/>
    <mergeCell ref="B65:AC65"/>
    <mergeCell ref="AE65:AH65"/>
    <mergeCell ref="B66:AC66"/>
    <mergeCell ref="B67:AC67"/>
    <mergeCell ref="C709:F710"/>
    <mergeCell ref="A711:AI711"/>
    <mergeCell ref="A712:AI712"/>
    <mergeCell ref="A713:AI713"/>
    <mergeCell ref="A714:AI714"/>
    <mergeCell ref="I706:J706"/>
    <mergeCell ref="A707:A710"/>
    <mergeCell ref="B707:B710"/>
    <mergeCell ref="G707:G708"/>
    <mergeCell ref="H707:H708"/>
    <mergeCell ref="I707:M707"/>
    <mergeCell ref="I708:M709"/>
    <mergeCell ref="A40:AI40"/>
    <mergeCell ref="A41:AI41"/>
    <mergeCell ref="B42:AC42"/>
    <mergeCell ref="AE42:AH42"/>
    <mergeCell ref="B43:AC43"/>
    <mergeCell ref="AE43:AH43"/>
    <mergeCell ref="AE44:AH44"/>
    <mergeCell ref="B44:AC44"/>
    <mergeCell ref="B45:AC45"/>
    <mergeCell ref="AE45:AH45"/>
    <mergeCell ref="B46:AC46"/>
    <mergeCell ref="AE46:AH46"/>
    <mergeCell ref="B47:AC47"/>
    <mergeCell ref="AE47:AH47"/>
    <mergeCell ref="AE48:AH48"/>
    <mergeCell ref="AE49:AH49"/>
    <mergeCell ref="AE66:AH66"/>
    <mergeCell ref="AE67:AH67"/>
    <mergeCell ref="AE74:AH74"/>
    <mergeCell ref="AE75:AH75"/>
    <mergeCell ref="B68:AC68"/>
    <mergeCell ref="AE68:AH68"/>
    <mergeCell ref="B69:AC69"/>
    <mergeCell ref="AE69:AH69"/>
    <mergeCell ref="B70:AC70"/>
    <mergeCell ref="AE70:AH70"/>
    <mergeCell ref="AE71:AH71"/>
    <mergeCell ref="B71:AC71"/>
    <mergeCell ref="B72:AC72"/>
    <mergeCell ref="AE72:AH72"/>
    <mergeCell ref="B73:AC73"/>
    <mergeCell ref="AE73:AH73"/>
    <mergeCell ref="B74:AC74"/>
    <mergeCell ref="B75:AC75"/>
    <mergeCell ref="B76:AC76"/>
    <mergeCell ref="AE76:AH76"/>
    <mergeCell ref="B77:AC77"/>
    <mergeCell ref="AE77:AH77"/>
    <mergeCell ref="B78:AC78"/>
    <mergeCell ref="AE78:AH78"/>
    <mergeCell ref="AE79:AH79"/>
    <mergeCell ref="AE82:AH82"/>
    <mergeCell ref="AE83:AH83"/>
    <mergeCell ref="B79:AC79"/>
    <mergeCell ref="B80:AC80"/>
    <mergeCell ref="AE80:AH80"/>
    <mergeCell ref="B81:AC81"/>
    <mergeCell ref="AE81:AH81"/>
    <mergeCell ref="B82:AC82"/>
    <mergeCell ref="B83:AC83"/>
    <mergeCell ref="X88:AC88"/>
    <mergeCell ref="AE88:AH88"/>
    <mergeCell ref="B84:AC84"/>
    <mergeCell ref="AE84:AH84"/>
    <mergeCell ref="A85:AI85"/>
    <mergeCell ref="A86:AI86"/>
    <mergeCell ref="A87:AI87"/>
    <mergeCell ref="B88:Q88"/>
    <mergeCell ref="R88:W88"/>
    <mergeCell ref="B89:Q89"/>
    <mergeCell ref="S89:W89"/>
    <mergeCell ref="Y89:AC89"/>
    <mergeCell ref="AE89:AH89"/>
    <mergeCell ref="S90:W90"/>
    <mergeCell ref="Y90:AC90"/>
    <mergeCell ref="AE90:AH90"/>
    <mergeCell ref="Y91:AC91"/>
    <mergeCell ref="Y92:AC92"/>
    <mergeCell ref="B92:Q92"/>
    <mergeCell ref="B93:Q93"/>
    <mergeCell ref="S93:W93"/>
    <mergeCell ref="Y93:AC93"/>
    <mergeCell ref="AE93:AH93"/>
    <mergeCell ref="AI93:AI96"/>
    <mergeCell ref="AE94:AH94"/>
    <mergeCell ref="AE95:AH95"/>
    <mergeCell ref="B94:Q94"/>
    <mergeCell ref="S94:W94"/>
    <mergeCell ref="B96:Q96"/>
    <mergeCell ref="S96:W96"/>
    <mergeCell ref="X94:AC94"/>
    <mergeCell ref="B95:Q95"/>
    <mergeCell ref="S95:W95"/>
    <mergeCell ref="X95:AC95"/>
    <mergeCell ref="B90:Q90"/>
    <mergeCell ref="B91:Q91"/>
    <mergeCell ref="S91:W91"/>
    <mergeCell ref="AE91:AH91"/>
    <mergeCell ref="AE92:AH92"/>
    <mergeCell ref="AI98:AI102"/>
    <mergeCell ref="AE99:AH99"/>
    <mergeCell ref="AE100:AH100"/>
    <mergeCell ref="AE101:AH101"/>
    <mergeCell ref="AE102:AH102"/>
    <mergeCell ref="AE103:AH103"/>
    <mergeCell ref="AE104:AH104"/>
    <mergeCell ref="X96:AC96"/>
    <mergeCell ref="AE96:AH96"/>
    <mergeCell ref="S97:W97"/>
    <mergeCell ref="Y97:AC97"/>
    <mergeCell ref="AE97:AH97"/>
    <mergeCell ref="S98:W98"/>
    <mergeCell ref="Y98:AC98"/>
    <mergeCell ref="B103:Q103"/>
    <mergeCell ref="B104:Q104"/>
    <mergeCell ref="B97:Q97"/>
    <mergeCell ref="B98:Q98"/>
    <mergeCell ref="B99:Q99"/>
    <mergeCell ref="B100:Q100"/>
    <mergeCell ref="B101:Q101"/>
    <mergeCell ref="B102:Q102"/>
    <mergeCell ref="Y103:AC103"/>
    <mergeCell ref="X104:AC104"/>
    <mergeCell ref="S99:W99"/>
    <mergeCell ref="X99:AC99"/>
    <mergeCell ref="S100:W100"/>
    <mergeCell ref="A92:A96"/>
    <mergeCell ref="S92:W92"/>
    <mergeCell ref="A97:A102"/>
    <mergeCell ref="Y100:AC100"/>
    <mergeCell ref="S101:W101"/>
    <mergeCell ref="Y101:AC101"/>
    <mergeCell ref="Y102:AC102"/>
    <mergeCell ref="B106:Q106"/>
    <mergeCell ref="B107:AC107"/>
    <mergeCell ref="B108:Q108"/>
    <mergeCell ref="S108:W108"/>
    <mergeCell ref="S102:W102"/>
    <mergeCell ref="S103:W103"/>
    <mergeCell ref="S104:W104"/>
    <mergeCell ref="B105:AC105"/>
    <mergeCell ref="S106:W106"/>
    <mergeCell ref="AE98:AH98"/>
    <mergeCell ref="X106:AC106"/>
    <mergeCell ref="A107:A109"/>
    <mergeCell ref="AE105:AH105"/>
    <mergeCell ref="AE106:AH106"/>
    <mergeCell ref="AE107:AH107"/>
    <mergeCell ref="AE108:AH108"/>
    <mergeCell ref="B109:Q109"/>
    <mergeCell ref="S109:W109"/>
    <mergeCell ref="B115:Q115"/>
    <mergeCell ref="S115:W115"/>
    <mergeCell ref="X115:AC115"/>
    <mergeCell ref="B116:Q116"/>
    <mergeCell ref="Y116:AC116"/>
    <mergeCell ref="Y117:AC117"/>
    <mergeCell ref="B124:AC124"/>
    <mergeCell ref="B125:AC125"/>
    <mergeCell ref="B126:AC126"/>
    <mergeCell ref="B117:Q117"/>
    <mergeCell ref="B118:Q118"/>
    <mergeCell ref="B119:Q119"/>
    <mergeCell ref="B120:AC120"/>
    <mergeCell ref="B121:AC121"/>
    <mergeCell ref="B122:AC122"/>
    <mergeCell ref="B123:AC123"/>
    <mergeCell ref="B110:Q110"/>
    <mergeCell ref="S110:W110"/>
    <mergeCell ref="Y110:AC110"/>
    <mergeCell ref="S111:W111"/>
    <mergeCell ref="Y111:AC111"/>
    <mergeCell ref="B111:Q111"/>
    <mergeCell ref="B112:Q112"/>
    <mergeCell ref="S112:W112"/>
    <mergeCell ref="X112:AC112"/>
    <mergeCell ref="B113:Q113"/>
    <mergeCell ref="Y113:AC113"/>
    <mergeCell ref="X114:AC114"/>
    <mergeCell ref="S116:W116"/>
    <mergeCell ref="S117:W117"/>
    <mergeCell ref="S118:W118"/>
    <mergeCell ref="Y118:AC118"/>
    <mergeCell ref="AI108:AI109"/>
    <mergeCell ref="AE109:AH109"/>
    <mergeCell ref="AE110:AH110"/>
    <mergeCell ref="S113:W113"/>
    <mergeCell ref="S114:W114"/>
    <mergeCell ref="AE111:AH111"/>
    <mergeCell ref="AE112:AH112"/>
    <mergeCell ref="AE113:AH113"/>
    <mergeCell ref="AE114:AH114"/>
    <mergeCell ref="B114:Q114"/>
    <mergeCell ref="AE115:AH115"/>
    <mergeCell ref="AE116:AH116"/>
    <mergeCell ref="AE117:AH117"/>
    <mergeCell ref="AI13:AI14"/>
    <mergeCell ref="AI16:AI21"/>
    <mergeCell ref="AI27:AI29"/>
    <mergeCell ref="AI31:AI34"/>
    <mergeCell ref="AE38:AH38"/>
    <mergeCell ref="AE39:AH39"/>
    <mergeCell ref="B34:P34"/>
    <mergeCell ref="R34:S34"/>
    <mergeCell ref="R19:S19"/>
    <mergeCell ref="B22:P22"/>
    <mergeCell ref="R22:S22"/>
    <mergeCell ref="B33:AC33"/>
    <mergeCell ref="B35:W35"/>
    <mergeCell ref="Y35:Z35"/>
    <mergeCell ref="AB35:AC35"/>
    <mergeCell ref="B36:Z36"/>
    <mergeCell ref="AB36:AC36"/>
    <mergeCell ref="AB32:AC32"/>
    <mergeCell ref="B26:Z26"/>
    <mergeCell ref="AE7:AH7"/>
    <mergeCell ref="AE10:AH10"/>
    <mergeCell ref="AE11:AH11"/>
    <mergeCell ref="AE12:AH12"/>
    <mergeCell ref="AE13:AH13"/>
    <mergeCell ref="AE14:AH14"/>
    <mergeCell ref="AE15:AH15"/>
    <mergeCell ref="AE17:AH17"/>
    <mergeCell ref="AE18:AH18"/>
    <mergeCell ref="AE19:AH19"/>
    <mergeCell ref="AE20:AH20"/>
    <mergeCell ref="AE21:AH21"/>
    <mergeCell ref="AE26:AH26"/>
    <mergeCell ref="AE27:AH27"/>
    <mergeCell ref="AE35:AH35"/>
    <mergeCell ref="AE36:AH36"/>
    <mergeCell ref="AE37:AH37"/>
    <mergeCell ref="AE28:AH28"/>
    <mergeCell ref="AE29:AH29"/>
    <mergeCell ref="AE30:AH30"/>
    <mergeCell ref="AE31:AH31"/>
    <mergeCell ref="AE32:AH32"/>
    <mergeCell ref="AE33:AH33"/>
    <mergeCell ref="AE22:AH22"/>
    <mergeCell ref="AE25:AH25"/>
    <mergeCell ref="A26:A29"/>
    <mergeCell ref="A30:A34"/>
    <mergeCell ref="B30:P30"/>
    <mergeCell ref="B31:P31"/>
    <mergeCell ref="X5:Z5"/>
    <mergeCell ref="AA5:AC5"/>
    <mergeCell ref="U18:W18"/>
    <mergeCell ref="Y18:Z18"/>
    <mergeCell ref="AB18:AC18"/>
    <mergeCell ref="B16:W16"/>
    <mergeCell ref="Y16:Z16"/>
    <mergeCell ref="AB16:AC16"/>
    <mergeCell ref="A1:AI1"/>
    <mergeCell ref="A2:AI2"/>
    <mergeCell ref="Q3:AC3"/>
    <mergeCell ref="AD3:AI5"/>
    <mergeCell ref="Q4:W4"/>
    <mergeCell ref="X4:AC4"/>
    <mergeCell ref="A6:AI6"/>
    <mergeCell ref="Q5:S5"/>
    <mergeCell ref="T5:W5"/>
    <mergeCell ref="R7:S7"/>
    <mergeCell ref="U7:W7"/>
    <mergeCell ref="AB7:AC7"/>
    <mergeCell ref="U10:W10"/>
    <mergeCell ref="AB10:AC10"/>
    <mergeCell ref="AB13:AC13"/>
    <mergeCell ref="AB14:AC14"/>
    <mergeCell ref="U15:W15"/>
    <mergeCell ref="Y15:Z15"/>
    <mergeCell ref="AB15:AC15"/>
    <mergeCell ref="B15:P15"/>
    <mergeCell ref="B28:AC28"/>
    <mergeCell ref="B29:AC29"/>
    <mergeCell ref="U30:W30"/>
    <mergeCell ref="AE34:AH34"/>
    <mergeCell ref="B18:P18"/>
    <mergeCell ref="R30:S30"/>
    <mergeCell ref="R31:S31"/>
    <mergeCell ref="B32:P32"/>
    <mergeCell ref="R32:S32"/>
    <mergeCell ref="AB37:AC37"/>
    <mergeCell ref="B37:Z37"/>
    <mergeCell ref="B38:K38"/>
    <mergeCell ref="M38:P38"/>
    <mergeCell ref="Q38:W38"/>
    <mergeCell ref="A3:P5"/>
    <mergeCell ref="B7:P7"/>
    <mergeCell ref="B10:P10"/>
    <mergeCell ref="R10:S10"/>
    <mergeCell ref="A12:A14"/>
    <mergeCell ref="A15:A21"/>
    <mergeCell ref="R15:S15"/>
    <mergeCell ref="AE16:AH16"/>
    <mergeCell ref="B17:W17"/>
    <mergeCell ref="Y17:Z17"/>
    <mergeCell ref="AB17:AC17"/>
    <mergeCell ref="Y7:Z7"/>
    <mergeCell ref="Y10:Z10"/>
    <mergeCell ref="B11:AC11"/>
    <mergeCell ref="B12:Z12"/>
    <mergeCell ref="AB12:AC12"/>
    <mergeCell ref="B13:Z13"/>
    <mergeCell ref="B14:Z14"/>
    <mergeCell ref="B39:K39"/>
    <mergeCell ref="M39:P39"/>
    <mergeCell ref="Q39:W39"/>
    <mergeCell ref="R18:S18"/>
    <mergeCell ref="B19:P19"/>
    <mergeCell ref="U19:W19"/>
    <mergeCell ref="Y19:Z19"/>
    <mergeCell ref="AB19:AC19"/>
    <mergeCell ref="B20:Z20"/>
    <mergeCell ref="AB20:AC20"/>
    <mergeCell ref="B21:W21"/>
    <mergeCell ref="Y21:Z21"/>
    <mergeCell ref="AB21:AC21"/>
    <mergeCell ref="U22:W22"/>
    <mergeCell ref="Y22:Z22"/>
    <mergeCell ref="AB22:AC22"/>
    <mergeCell ref="B25:AC25"/>
    <mergeCell ref="U32:W32"/>
    <mergeCell ref="U34:W34"/>
    <mergeCell ref="Y34:Z34"/>
    <mergeCell ref="AB34:AC34"/>
    <mergeCell ref="Y30:Z30"/>
    <mergeCell ref="AB30:AC30"/>
    <mergeCell ref="U31:W31"/>
    <mergeCell ref="Y31:Z31"/>
    <mergeCell ref="AB31:AC31"/>
    <mergeCell ref="Y32:Z32"/>
    <mergeCell ref="Y38:AC38"/>
    <mergeCell ref="Y39:AC39"/>
    <mergeCell ref="AB26:AC26"/>
    <mergeCell ref="B27:Z27"/>
    <mergeCell ref="AB27:AC27"/>
    <mergeCell ref="B48:K48"/>
    <mergeCell ref="M48:P48"/>
    <mergeCell ref="Q48:W48"/>
    <mergeCell ref="Y48:AC48"/>
    <mergeCell ref="B49:AC49"/>
    <mergeCell ref="B50:AC50"/>
    <mergeCell ref="B59:AC59"/>
    <mergeCell ref="AE59:AH59"/>
    <mergeCell ref="B60:AC60"/>
    <mergeCell ref="AE60:AH60"/>
    <mergeCell ref="A61:AI61"/>
    <mergeCell ref="A62:AI62"/>
    <mergeCell ref="AE63:AH63"/>
    <mergeCell ref="B63:AC63"/>
    <mergeCell ref="B64:AC64"/>
    <mergeCell ref="AE64:AH64"/>
    <mergeCell ref="A53:AI53"/>
    <mergeCell ref="AE57:AH57"/>
    <mergeCell ref="AE58:AH58"/>
    <mergeCell ref="A54:AI54"/>
    <mergeCell ref="B55:AC55"/>
    <mergeCell ref="AE55:AH55"/>
    <mergeCell ref="B56:AC56"/>
    <mergeCell ref="AE56:AH56"/>
    <mergeCell ref="B57:AC57"/>
    <mergeCell ref="B58:AC58"/>
    <mergeCell ref="AE50:AH50"/>
    <mergeCell ref="A51:AI51"/>
    <mergeCell ref="B52:AC52"/>
    <mergeCell ref="AE52:AH52"/>
    <mergeCell ref="B141:AC141"/>
    <mergeCell ref="AE141:AH141"/>
    <mergeCell ref="B142:AC142"/>
    <mergeCell ref="AE142:AH142"/>
    <mergeCell ref="B143:AC143"/>
    <mergeCell ref="B144:AC144"/>
    <mergeCell ref="A184:U184"/>
    <mergeCell ref="W184:AA184"/>
    <mergeCell ref="A185:U185"/>
    <mergeCell ref="W185:AA185"/>
    <mergeCell ref="A186:U186"/>
    <mergeCell ref="W186:AA186"/>
    <mergeCell ref="W187:AA187"/>
    <mergeCell ref="A187:U187"/>
    <mergeCell ref="AE154:AH154"/>
    <mergeCell ref="AE155:AH155"/>
    <mergeCell ref="AE156:AH156"/>
    <mergeCell ref="AE157:AH157"/>
    <mergeCell ref="S169:AI169"/>
    <mergeCell ref="S170:AI170"/>
    <mergeCell ref="A163:AI163"/>
    <mergeCell ref="A164:AD164"/>
    <mergeCell ref="AE164:AI164"/>
    <mergeCell ref="B165:M165"/>
    <mergeCell ref="O165:Q165"/>
    <mergeCell ref="S165:AI165"/>
    <mergeCell ref="AE166:AH166"/>
    <mergeCell ref="B166:M166"/>
    <mergeCell ref="A167:R167"/>
    <mergeCell ref="B154:AC154"/>
    <mergeCell ref="B155:AC155"/>
    <mergeCell ref="B156:AC156"/>
    <mergeCell ref="B157:AC157"/>
    <mergeCell ref="A158:AI158"/>
    <mergeCell ref="B159:AC159"/>
    <mergeCell ref="AE159:AH159"/>
    <mergeCell ref="B160:AC160"/>
    <mergeCell ref="AE160:AH160"/>
    <mergeCell ref="AE161:AH161"/>
    <mergeCell ref="O166:Q166"/>
    <mergeCell ref="T166:AC166"/>
    <mergeCell ref="T167:AC167"/>
    <mergeCell ref="AE167:AH167"/>
    <mergeCell ref="T168:AC168"/>
    <mergeCell ref="AE168:AH168"/>
    <mergeCell ref="AE143:AH143"/>
    <mergeCell ref="AE144:AH144"/>
    <mergeCell ref="W190:AA190"/>
    <mergeCell ref="W191:AA191"/>
    <mergeCell ref="B150:AC150"/>
    <mergeCell ref="B151:AC151"/>
    <mergeCell ref="AE151:AH151"/>
    <mergeCell ref="B152:AC152"/>
    <mergeCell ref="B153:AC153"/>
    <mergeCell ref="A177:AI177"/>
    <mergeCell ref="A178:AI178"/>
    <mergeCell ref="A179:AI179"/>
    <mergeCell ref="T173:AC173"/>
    <mergeCell ref="AE173:AH173"/>
    <mergeCell ref="AD193:AH193"/>
    <mergeCell ref="AD194:AH194"/>
    <mergeCell ref="AB195:AI196"/>
    <mergeCell ref="W182:AA182"/>
    <mergeCell ref="W183:AA183"/>
    <mergeCell ref="A180:U180"/>
    <mergeCell ref="V180:AI180"/>
    <mergeCell ref="A181:U181"/>
    <mergeCell ref="W181:AA181"/>
    <mergeCell ref="AD181:AH181"/>
    <mergeCell ref="A182:U182"/>
    <mergeCell ref="A183:U183"/>
    <mergeCell ref="A188:U188"/>
    <mergeCell ref="W188:AA188"/>
    <mergeCell ref="A189:U189"/>
    <mergeCell ref="W189:AA189"/>
    <mergeCell ref="A190:U190"/>
    <mergeCell ref="A191:U191"/>
    <mergeCell ref="A195:U195"/>
    <mergeCell ref="A196:B196"/>
    <mergeCell ref="C196:U196"/>
    <mergeCell ref="A192:U192"/>
    <mergeCell ref="W192:AA192"/>
    <mergeCell ref="A193:U193"/>
    <mergeCell ref="W193:AA193"/>
    <mergeCell ref="A194:U194"/>
    <mergeCell ref="W194:AA194"/>
    <mergeCell ref="V195:AA196"/>
    <mergeCell ref="A197:AI197"/>
    <mergeCell ref="A198:AI198"/>
    <mergeCell ref="B129:AC129"/>
    <mergeCell ref="A130:AI130"/>
    <mergeCell ref="A131:AI131"/>
    <mergeCell ref="S132:W132"/>
    <mergeCell ref="AE132:AH132"/>
    <mergeCell ref="A133:A137"/>
    <mergeCell ref="AI134:AI137"/>
    <mergeCell ref="B137:AC137"/>
    <mergeCell ref="AE137:AH137"/>
    <mergeCell ref="B138:AC138"/>
    <mergeCell ref="AE138:AH138"/>
    <mergeCell ref="B139:AC139"/>
    <mergeCell ref="AE139:AH139"/>
    <mergeCell ref="AE140:AH140"/>
    <mergeCell ref="B145:AC145"/>
    <mergeCell ref="AE145:AH145"/>
    <mergeCell ref="B146:AC146"/>
    <mergeCell ref="AE146:AH146"/>
    <mergeCell ref="B147:AC147"/>
    <mergeCell ref="AE147:AH147"/>
    <mergeCell ref="AE148:AH148"/>
    <mergeCell ref="B148:AC148"/>
    <mergeCell ref="B149:M149"/>
    <mergeCell ref="O149:R149"/>
    <mergeCell ref="S149:W149"/>
    <mergeCell ref="Y149:AC149"/>
    <mergeCell ref="AE149:AH149"/>
    <mergeCell ref="AE150:AH150"/>
    <mergeCell ref="AE152:AH152"/>
    <mergeCell ref="AE153:AH153"/>
    <mergeCell ref="AE118:AH118"/>
    <mergeCell ref="AE119:AH119"/>
    <mergeCell ref="AE120:AH120"/>
    <mergeCell ref="AE121:AH121"/>
    <mergeCell ref="AE122:AH122"/>
    <mergeCell ref="AE123:AH123"/>
    <mergeCell ref="AE124:AH124"/>
    <mergeCell ref="AE125:AH125"/>
    <mergeCell ref="AE126:AH126"/>
    <mergeCell ref="B127:AC127"/>
    <mergeCell ref="AE127:AH127"/>
    <mergeCell ref="B128:AC128"/>
    <mergeCell ref="AE128:AH128"/>
    <mergeCell ref="AE129:AH129"/>
    <mergeCell ref="B132:Q132"/>
    <mergeCell ref="B133:AC133"/>
    <mergeCell ref="AE133:AH133"/>
    <mergeCell ref="S119:W119"/>
    <mergeCell ref="X119:AC119"/>
    <mergeCell ref="B134:AC134"/>
    <mergeCell ref="AE134:AH134"/>
    <mergeCell ref="Y132:AC132"/>
    <mergeCell ref="B135:AC135"/>
    <mergeCell ref="AE135:AH135"/>
    <mergeCell ref="B136:AC136"/>
    <mergeCell ref="AE136:AH136"/>
    <mergeCell ref="B140:AC140"/>
    <mergeCell ref="B161:AC161"/>
    <mergeCell ref="B162:AC162"/>
    <mergeCell ref="AE162:AH162"/>
    <mergeCell ref="A172:A176"/>
    <mergeCell ref="B172:M176"/>
    <mergeCell ref="O172:R172"/>
    <mergeCell ref="O173:R173"/>
    <mergeCell ref="O174:R174"/>
    <mergeCell ref="O175:R175"/>
    <mergeCell ref="O176:R176"/>
    <mergeCell ref="S174:AI174"/>
    <mergeCell ref="T175:AC175"/>
    <mergeCell ref="AE175:AH175"/>
    <mergeCell ref="S176:AI176"/>
    <mergeCell ref="B168:M168"/>
    <mergeCell ref="O168:Q168"/>
    <mergeCell ref="A169:R169"/>
    <mergeCell ref="A170:M170"/>
    <mergeCell ref="N170:R170"/>
    <mergeCell ref="B171:M171"/>
    <mergeCell ref="O171:R171"/>
    <mergeCell ref="T171:AC171"/>
    <mergeCell ref="AE171:AH171"/>
    <mergeCell ref="S172:AI172"/>
    <mergeCell ref="AE212:AH212"/>
    <mergeCell ref="AE213:AH213"/>
    <mergeCell ref="U209:X209"/>
    <mergeCell ref="U210:X210"/>
    <mergeCell ref="A211:AI211"/>
    <mergeCell ref="A212:S212"/>
    <mergeCell ref="U212:X212"/>
    <mergeCell ref="Z212:AC212"/>
    <mergeCell ref="A213:AC213"/>
    <mergeCell ref="A199:S199"/>
    <mergeCell ref="T199:X199"/>
    <mergeCell ref="Y199:AC199"/>
    <mergeCell ref="AD199:AH199"/>
    <mergeCell ref="U200:X200"/>
    <mergeCell ref="Z200:AC200"/>
    <mergeCell ref="AE200:AH200"/>
    <mergeCell ref="AE201:AH201"/>
    <mergeCell ref="AE202:AH202"/>
    <mergeCell ref="AE203:AH203"/>
    <mergeCell ref="A203:S203"/>
    <mergeCell ref="A204:S204"/>
    <mergeCell ref="A205:S205"/>
    <mergeCell ref="A206:S206"/>
    <mergeCell ref="A207:S207"/>
    <mergeCell ref="A208:S208"/>
    <mergeCell ref="A209:S209"/>
    <mergeCell ref="N490:O490"/>
    <mergeCell ref="Q490:S490"/>
    <mergeCell ref="U490:W490"/>
    <mergeCell ref="Y490:AA490"/>
    <mergeCell ref="J487:L487"/>
    <mergeCell ref="J488:L488"/>
    <mergeCell ref="J491:L491"/>
    <mergeCell ref="N491:O491"/>
    <mergeCell ref="A210:S210"/>
    <mergeCell ref="A200:S200"/>
    <mergeCell ref="A201:S201"/>
    <mergeCell ref="U201:X201"/>
    <mergeCell ref="Z201:AC201"/>
    <mergeCell ref="A202:S202"/>
    <mergeCell ref="Z202:AC202"/>
    <mergeCell ref="Z203:AC203"/>
    <mergeCell ref="U202:X202"/>
    <mergeCell ref="U203:X203"/>
    <mergeCell ref="U204:X204"/>
    <mergeCell ref="U205:X205"/>
    <mergeCell ref="U206:X206"/>
    <mergeCell ref="U207:X207"/>
    <mergeCell ref="U208:X208"/>
    <mergeCell ref="Q482:S482"/>
    <mergeCell ref="T482:W482"/>
    <mergeCell ref="X482:AA482"/>
    <mergeCell ref="AB482:AE482"/>
    <mergeCell ref="J486:L486"/>
    <mergeCell ref="I481:L481"/>
    <mergeCell ref="N481:O481"/>
    <mergeCell ref="P481:S481"/>
    <mergeCell ref="U481:W481"/>
    <mergeCell ref="F488:H488"/>
    <mergeCell ref="F489:H489"/>
    <mergeCell ref="A491:D491"/>
    <mergeCell ref="F491:H491"/>
    <mergeCell ref="A492:D492"/>
    <mergeCell ref="E492:H492"/>
    <mergeCell ref="I492:L492"/>
    <mergeCell ref="E495:W495"/>
    <mergeCell ref="A493:AI493"/>
    <mergeCell ref="A494:AI494"/>
    <mergeCell ref="Q487:S487"/>
    <mergeCell ref="Q488:S488"/>
    <mergeCell ref="U488:W488"/>
    <mergeCell ref="Y488:AA488"/>
    <mergeCell ref="AC488:AE488"/>
    <mergeCell ref="AG488:AH488"/>
    <mergeCell ref="N488:O488"/>
    <mergeCell ref="N489:O489"/>
    <mergeCell ref="Q489:S489"/>
    <mergeCell ref="U489:W489"/>
    <mergeCell ref="Y489:AA489"/>
    <mergeCell ref="AC489:AE489"/>
    <mergeCell ref="AG489:AH489"/>
    <mergeCell ref="A487:D487"/>
    <mergeCell ref="F487:H487"/>
    <mergeCell ref="N487:O487"/>
    <mergeCell ref="A488:D488"/>
    <mergeCell ref="A489:D489"/>
    <mergeCell ref="J489:L489"/>
    <mergeCell ref="A490:D490"/>
    <mergeCell ref="F490:H490"/>
    <mergeCell ref="J490:L490"/>
    <mergeCell ref="X495:AH495"/>
    <mergeCell ref="U491:W491"/>
    <mergeCell ref="U492:W492"/>
    <mergeCell ref="Y492:AA492"/>
    <mergeCell ref="AC492:AE492"/>
    <mergeCell ref="AF492:AH492"/>
    <mergeCell ref="Q491:S491"/>
    <mergeCell ref="N492:O492"/>
    <mergeCell ref="P492:S492"/>
    <mergeCell ref="A495:D497"/>
    <mergeCell ref="E496:L496"/>
    <mergeCell ref="M496:S496"/>
    <mergeCell ref="T496:W497"/>
    <mergeCell ref="E497:H497"/>
    <mergeCell ref="I497:L497"/>
    <mergeCell ref="M497:O497"/>
    <mergeCell ref="P497:S497"/>
  </mergeCells>
  <hyperlinks>
    <hyperlink ref="AL454" r:id="rId1" xr:uid="{00000000-0004-0000-0000-000000000000}"/>
  </hyperlinks>
  <pageMargins left="0.70866141732283472" right="0.70866141732283472" top="0.74803149606299213" bottom="0.74803149606299213" header="0" footer="0"/>
  <pageSetup orientation="portrait"/>
  <headerFooter>
    <oddFooter>&amp;Rwww.alcayaauditores.cl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000"/>
  <sheetViews>
    <sheetView zoomScale="130" zoomScaleNormal="130" workbookViewId="0">
      <selection activeCell="E16" sqref="E16"/>
    </sheetView>
  </sheetViews>
  <sheetFormatPr baseColWidth="10" defaultColWidth="14.44140625" defaultRowHeight="15" customHeight="1"/>
  <cols>
    <col min="1" max="1" width="12.44140625" customWidth="1"/>
    <col min="2" max="2" width="15.109375" customWidth="1"/>
    <col min="3" max="3" width="15.33203125" customWidth="1"/>
    <col min="4" max="4" width="12.44140625" customWidth="1"/>
    <col min="5" max="5" width="14.109375" customWidth="1"/>
    <col min="6" max="6" width="16.77734375" customWidth="1"/>
    <col min="7" max="8" width="12.44140625" customWidth="1"/>
    <col min="9" max="9" width="15" customWidth="1"/>
    <col min="10" max="10" width="15.33203125" customWidth="1"/>
    <col min="11" max="11" width="12.44140625" customWidth="1"/>
    <col min="12" max="36" width="16.77734375" customWidth="1"/>
  </cols>
  <sheetData>
    <row r="1" spans="1:36" ht="15" customHeight="1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</row>
    <row r="2" spans="1:36" ht="14.4">
      <c r="A2" s="68"/>
      <c r="B2" s="69" t="s">
        <v>1253</v>
      </c>
      <c r="C2" s="68"/>
      <c r="D2" s="68"/>
      <c r="E2" s="68"/>
      <c r="F2" s="68"/>
      <c r="G2" s="68"/>
      <c r="H2" s="68"/>
      <c r="I2" s="68"/>
      <c r="J2" s="68" t="s">
        <v>1244</v>
      </c>
      <c r="K2" s="70">
        <v>834504</v>
      </c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</row>
    <row r="3" spans="1:36" ht="29.25" customHeight="1">
      <c r="A3" s="68"/>
      <c r="B3" s="319" t="s">
        <v>1245</v>
      </c>
      <c r="C3" s="320"/>
      <c r="D3" s="317" t="s">
        <v>1246</v>
      </c>
      <c r="E3" s="317" t="s">
        <v>1247</v>
      </c>
      <c r="F3" s="68"/>
      <c r="G3" s="68"/>
      <c r="H3" s="68"/>
      <c r="I3" s="319" t="s">
        <v>1245</v>
      </c>
      <c r="J3" s="320"/>
      <c r="K3" s="317" t="s">
        <v>1246</v>
      </c>
      <c r="L3" s="317" t="s">
        <v>1247</v>
      </c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</row>
    <row r="4" spans="1:36" ht="14.4">
      <c r="A4" s="68"/>
      <c r="B4" s="71" t="s">
        <v>1248</v>
      </c>
      <c r="C4" s="71" t="s">
        <v>1249</v>
      </c>
      <c r="D4" s="318"/>
      <c r="E4" s="318"/>
      <c r="F4" s="68"/>
      <c r="G4" s="68"/>
      <c r="H4" s="68"/>
      <c r="I4" s="71" t="s">
        <v>1248</v>
      </c>
      <c r="J4" s="71" t="s">
        <v>1249</v>
      </c>
      <c r="K4" s="318"/>
      <c r="L4" s="31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</row>
    <row r="5" spans="1:36" ht="14.4">
      <c r="A5" s="68"/>
      <c r="B5" s="72" t="s">
        <v>1250</v>
      </c>
      <c r="C5" s="73">
        <f t="shared" ref="C5:C11" si="0">+J5*$K$2</f>
        <v>11265804</v>
      </c>
      <c r="D5" s="74" t="s">
        <v>1251</v>
      </c>
      <c r="E5" s="72" t="s">
        <v>1250</v>
      </c>
      <c r="F5" s="68"/>
      <c r="G5" s="68"/>
      <c r="H5" s="68"/>
      <c r="I5" s="75" t="s">
        <v>1250</v>
      </c>
      <c r="J5" s="76">
        <v>13.5</v>
      </c>
      <c r="K5" s="77" t="s">
        <v>1251</v>
      </c>
      <c r="L5" s="75" t="s">
        <v>1250</v>
      </c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</row>
    <row r="6" spans="1:36" ht="14.4">
      <c r="A6" s="68"/>
      <c r="B6" s="73">
        <f t="shared" ref="B6:B12" si="1">+C5+0.01</f>
        <v>11265804.01</v>
      </c>
      <c r="C6" s="73">
        <f t="shared" si="0"/>
        <v>25035120</v>
      </c>
      <c r="D6" s="74">
        <v>0.04</v>
      </c>
      <c r="E6" s="73">
        <f t="shared" ref="E6:E12" si="2">+L6*$K$2</f>
        <v>450632.16000000003</v>
      </c>
      <c r="F6" s="68"/>
      <c r="G6" s="68"/>
      <c r="H6" s="68"/>
      <c r="I6" s="76">
        <f t="shared" ref="I6:I12" si="3">+J5+0.01</f>
        <v>13.51</v>
      </c>
      <c r="J6" s="76">
        <v>30</v>
      </c>
      <c r="K6" s="78">
        <v>0.04</v>
      </c>
      <c r="L6" s="76">
        <v>0.54</v>
      </c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</row>
    <row r="7" spans="1:36" ht="14.4">
      <c r="A7" s="68"/>
      <c r="B7" s="73">
        <f t="shared" si="1"/>
        <v>25035120.010000002</v>
      </c>
      <c r="C7" s="73">
        <f t="shared" si="0"/>
        <v>41725200</v>
      </c>
      <c r="D7" s="74">
        <v>0.08</v>
      </c>
      <c r="E7" s="73">
        <f t="shared" si="2"/>
        <v>1452036.96</v>
      </c>
      <c r="F7" s="79"/>
      <c r="G7" s="68"/>
      <c r="H7" s="68"/>
      <c r="I7" s="76">
        <f t="shared" si="3"/>
        <v>30.01</v>
      </c>
      <c r="J7" s="76">
        <v>50</v>
      </c>
      <c r="K7" s="78">
        <v>0.08</v>
      </c>
      <c r="L7" s="76">
        <v>1.74</v>
      </c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</row>
    <row r="8" spans="1:36" ht="14.4">
      <c r="A8" s="68"/>
      <c r="B8" s="73">
        <f t="shared" si="1"/>
        <v>41725200.009999998</v>
      </c>
      <c r="C8" s="73">
        <f t="shared" si="0"/>
        <v>58415280</v>
      </c>
      <c r="D8" s="74">
        <v>0.13500000000000001</v>
      </c>
      <c r="E8" s="73">
        <f t="shared" si="2"/>
        <v>3746922.96</v>
      </c>
      <c r="F8" s="79"/>
      <c r="G8" s="68"/>
      <c r="H8" s="68"/>
      <c r="I8" s="76">
        <f t="shared" si="3"/>
        <v>50.01</v>
      </c>
      <c r="J8" s="76">
        <v>70</v>
      </c>
      <c r="K8" s="78">
        <v>0.13500000000000001</v>
      </c>
      <c r="L8" s="76">
        <v>4.49</v>
      </c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</row>
    <row r="9" spans="1:36" ht="14.4">
      <c r="A9" s="68"/>
      <c r="B9" s="73">
        <f t="shared" si="1"/>
        <v>58415280.009999998</v>
      </c>
      <c r="C9" s="73">
        <f t="shared" si="0"/>
        <v>75105360</v>
      </c>
      <c r="D9" s="74">
        <v>0.23</v>
      </c>
      <c r="E9" s="73">
        <f t="shared" si="2"/>
        <v>9296374.5600000005</v>
      </c>
      <c r="F9" s="79"/>
      <c r="G9" s="68"/>
      <c r="H9" s="68"/>
      <c r="I9" s="76">
        <f t="shared" si="3"/>
        <v>70.010000000000005</v>
      </c>
      <c r="J9" s="76">
        <v>90</v>
      </c>
      <c r="K9" s="78">
        <v>0.23</v>
      </c>
      <c r="L9" s="76">
        <v>11.14</v>
      </c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</row>
    <row r="10" spans="1:36" ht="14.4">
      <c r="A10" s="68"/>
      <c r="B10" s="73">
        <f t="shared" si="1"/>
        <v>75105360.010000005</v>
      </c>
      <c r="C10" s="73">
        <f t="shared" si="0"/>
        <v>100140480</v>
      </c>
      <c r="D10" s="74">
        <v>0.30399999999999999</v>
      </c>
      <c r="E10" s="73">
        <f t="shared" si="2"/>
        <v>14854171.200000001</v>
      </c>
      <c r="F10" s="79"/>
      <c r="G10" s="68"/>
      <c r="H10" s="68"/>
      <c r="I10" s="76">
        <f t="shared" si="3"/>
        <v>90.01</v>
      </c>
      <c r="J10" s="76">
        <v>120</v>
      </c>
      <c r="K10" s="78">
        <v>0.30399999999999999</v>
      </c>
      <c r="L10" s="76">
        <v>17.8</v>
      </c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</row>
    <row r="11" spans="1:36" ht="14.4">
      <c r="A11" s="68"/>
      <c r="B11" s="73">
        <f t="shared" si="1"/>
        <v>100140480.01000001</v>
      </c>
      <c r="C11" s="73">
        <f t="shared" si="0"/>
        <v>258696240</v>
      </c>
      <c r="D11" s="80">
        <v>0.35</v>
      </c>
      <c r="E11" s="73">
        <f t="shared" si="2"/>
        <v>19460633.280000001</v>
      </c>
      <c r="F11" s="79"/>
      <c r="G11" s="68"/>
      <c r="H11" s="68"/>
      <c r="I11" s="76">
        <f t="shared" si="3"/>
        <v>120.01</v>
      </c>
      <c r="J11" s="76">
        <v>310</v>
      </c>
      <c r="K11" s="81">
        <v>0.35</v>
      </c>
      <c r="L11" s="82">
        <v>23.32</v>
      </c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</row>
    <row r="12" spans="1:36" ht="15" customHeight="1">
      <c r="A12" s="68"/>
      <c r="B12" s="73">
        <f t="shared" si="1"/>
        <v>258696240.00999999</v>
      </c>
      <c r="C12" s="83" t="s">
        <v>1252</v>
      </c>
      <c r="D12" s="80">
        <v>0.4</v>
      </c>
      <c r="E12" s="73">
        <f t="shared" si="2"/>
        <v>32397948.791999999</v>
      </c>
      <c r="F12" s="68"/>
      <c r="G12" s="68"/>
      <c r="H12" s="68"/>
      <c r="I12" s="76">
        <f t="shared" si="3"/>
        <v>310.01</v>
      </c>
      <c r="J12" s="82" t="s">
        <v>1252</v>
      </c>
      <c r="K12" s="81">
        <v>0.4</v>
      </c>
      <c r="L12" s="82">
        <v>38.823</v>
      </c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</row>
    <row r="13" spans="1:36" ht="14.4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</row>
    <row r="14" spans="1:36" ht="14.4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</row>
    <row r="15" spans="1:36" ht="14.4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</row>
    <row r="16" spans="1:36" ht="14.4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</row>
    <row r="17" spans="1:36" ht="14.4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</row>
    <row r="18" spans="1:36" ht="14.4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</row>
    <row r="19" spans="1:36" ht="14.4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</row>
    <row r="20" spans="1:36" ht="14.4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</row>
    <row r="21" spans="1:36" ht="15.75" customHeight="1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</row>
    <row r="22" spans="1:36" ht="15.75" customHeight="1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</row>
    <row r="23" spans="1:36" ht="15.75" customHeight="1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</row>
    <row r="24" spans="1:36" ht="15.75" customHeight="1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</row>
    <row r="25" spans="1:36" ht="15.75" customHeight="1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</row>
    <row r="26" spans="1:36" ht="15.75" customHeight="1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</row>
    <row r="27" spans="1:36" ht="15.75" customHeigh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</row>
    <row r="28" spans="1:36" ht="15.75" customHeight="1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</row>
    <row r="29" spans="1:36" ht="15.75" customHeight="1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</row>
    <row r="30" spans="1:36" ht="15.75" customHeight="1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</row>
    <row r="31" spans="1:36" ht="15.75" customHeight="1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</row>
    <row r="32" spans="1:36" ht="15.75" customHeight="1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</row>
    <row r="33" spans="1:36" ht="15.75" customHeight="1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</row>
    <row r="34" spans="1:36" ht="15.75" customHeight="1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</row>
    <row r="35" spans="1:36" ht="15.75" customHeight="1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</row>
    <row r="36" spans="1:36" ht="15.75" customHeight="1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</row>
    <row r="37" spans="1:36" ht="15.75" customHeight="1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</row>
    <row r="38" spans="1:36" ht="15.75" customHeight="1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</row>
    <row r="39" spans="1:36" ht="15.75" customHeight="1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</row>
    <row r="40" spans="1:36" ht="15.75" customHeight="1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</row>
    <row r="41" spans="1:36" ht="15.75" customHeight="1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</row>
    <row r="42" spans="1:36" ht="15.75" customHeight="1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</row>
    <row r="43" spans="1:36" ht="15.75" customHeight="1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</row>
    <row r="44" spans="1:36" ht="15.75" customHeight="1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</row>
    <row r="45" spans="1:36" ht="15.75" customHeight="1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</row>
    <row r="46" spans="1:36" ht="15.75" customHeight="1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</row>
    <row r="47" spans="1:36" ht="15.75" customHeight="1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</row>
    <row r="48" spans="1:36" ht="15.75" customHeigh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</row>
    <row r="49" spans="1:36" ht="15.75" customHeight="1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</row>
    <row r="50" spans="1:36" ht="15.75" customHeight="1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</row>
    <row r="51" spans="1:36" ht="15.75" customHeight="1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</row>
    <row r="52" spans="1:36" ht="15.75" customHeight="1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</row>
    <row r="53" spans="1:36" ht="15.75" customHeight="1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</row>
    <row r="54" spans="1:36" ht="15.75" customHeight="1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</row>
    <row r="55" spans="1:36" ht="15.75" customHeight="1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</row>
    <row r="56" spans="1:36" ht="15.75" customHeight="1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</row>
    <row r="57" spans="1:36" ht="15.75" customHeight="1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</row>
    <row r="58" spans="1:36" ht="15.75" customHeight="1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</row>
    <row r="59" spans="1:36" ht="15.75" customHeight="1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</row>
    <row r="60" spans="1:36" ht="15.75" customHeight="1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</row>
    <row r="61" spans="1:36" ht="15.75" customHeight="1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</row>
    <row r="62" spans="1:36" ht="15.75" customHeight="1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</row>
    <row r="63" spans="1:36" ht="15.75" customHeight="1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</row>
    <row r="64" spans="1:36" ht="15.75" customHeight="1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</row>
    <row r="65" spans="1:36" ht="15.75" customHeight="1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</row>
    <row r="66" spans="1:36" ht="15.75" customHeight="1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</row>
    <row r="67" spans="1:36" ht="15.75" customHeight="1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</row>
    <row r="68" spans="1:36" ht="15.75" customHeight="1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</row>
    <row r="69" spans="1:36" ht="15.75" customHeight="1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</row>
    <row r="70" spans="1:36" ht="15.75" customHeight="1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</row>
    <row r="71" spans="1:36" ht="15.75" customHeight="1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</row>
    <row r="72" spans="1:36" ht="15.75" customHeight="1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</row>
    <row r="73" spans="1:36" ht="15.75" customHeight="1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</row>
    <row r="74" spans="1:36" ht="15.75" customHeight="1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</row>
    <row r="75" spans="1:36" ht="15.75" customHeight="1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</row>
    <row r="76" spans="1:36" ht="15.75" customHeight="1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</row>
    <row r="77" spans="1:36" ht="15.75" customHeight="1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</row>
    <row r="78" spans="1:36" ht="15.75" customHeight="1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</row>
    <row r="79" spans="1:36" ht="15.75" customHeight="1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</row>
    <row r="80" spans="1:36" ht="15.75" customHeight="1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</row>
    <row r="81" spans="1:36" ht="15.75" customHeight="1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</row>
    <row r="82" spans="1:36" ht="15.75" customHeight="1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</row>
    <row r="83" spans="1:36" ht="15.75" customHeight="1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</row>
    <row r="84" spans="1:36" ht="15.75" customHeight="1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</row>
    <row r="85" spans="1:36" ht="15.75" customHeight="1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</row>
    <row r="86" spans="1:36" ht="15.75" customHeight="1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</row>
    <row r="87" spans="1:36" ht="15.75" customHeight="1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</row>
    <row r="88" spans="1:36" ht="15.75" customHeight="1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</row>
    <row r="89" spans="1:36" ht="15.75" customHeight="1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</row>
    <row r="90" spans="1:36" ht="15.75" customHeight="1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</row>
    <row r="91" spans="1:36" ht="15.75" customHeight="1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</row>
    <row r="92" spans="1:36" ht="15.75" customHeight="1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</row>
    <row r="93" spans="1:36" ht="15.75" customHeight="1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</row>
    <row r="94" spans="1:36" ht="15.75" customHeight="1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</row>
    <row r="95" spans="1:36" ht="15.75" customHeight="1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</row>
    <row r="96" spans="1:36" ht="15.75" customHeight="1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</row>
    <row r="97" spans="1:36" ht="15.75" customHeight="1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</row>
    <row r="98" spans="1:36" ht="15.75" customHeight="1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</row>
    <row r="99" spans="1:36" ht="15.75" customHeight="1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</row>
    <row r="100" spans="1:36" ht="15.75" customHeight="1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</row>
    <row r="101" spans="1:36" ht="15.75" customHeight="1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</row>
    <row r="102" spans="1:36" ht="15.75" customHeight="1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</row>
    <row r="103" spans="1:36" ht="15.75" customHeight="1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</row>
    <row r="104" spans="1:36" ht="15.75" customHeight="1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</row>
    <row r="105" spans="1:36" ht="15.75" customHeight="1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</row>
    <row r="106" spans="1:36" ht="15.75" customHeight="1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</row>
    <row r="107" spans="1:36" ht="15.75" customHeight="1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</row>
    <row r="108" spans="1:36" ht="15.75" customHeight="1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</row>
    <row r="109" spans="1:36" ht="15.75" customHeight="1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</row>
    <row r="110" spans="1:36" ht="15.75" customHeight="1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</row>
    <row r="111" spans="1:36" ht="15.75" customHeight="1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</row>
    <row r="112" spans="1:36" ht="15.75" customHeight="1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</row>
    <row r="113" spans="1:36" ht="15.75" customHeight="1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</row>
    <row r="114" spans="1:36" ht="15.75" customHeight="1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</row>
    <row r="115" spans="1:36" ht="15.75" customHeight="1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</row>
    <row r="116" spans="1:36" ht="15.75" customHeight="1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</row>
    <row r="117" spans="1:36" ht="15.75" customHeight="1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</row>
    <row r="118" spans="1:36" ht="15.75" customHeight="1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</row>
    <row r="119" spans="1:36" ht="15.75" customHeight="1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</row>
    <row r="120" spans="1:36" ht="15.75" customHeight="1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</row>
    <row r="121" spans="1:36" ht="15.75" customHeight="1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</row>
    <row r="122" spans="1:36" ht="15.75" customHeight="1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</row>
    <row r="123" spans="1:36" ht="15.75" customHeight="1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</row>
    <row r="124" spans="1:36" ht="15.75" customHeight="1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</row>
    <row r="125" spans="1:36" ht="15.75" customHeight="1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</row>
    <row r="126" spans="1:36" ht="15.75" customHeight="1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</row>
    <row r="127" spans="1:36" ht="15.75" customHeight="1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</row>
    <row r="128" spans="1:36" ht="15.75" customHeight="1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</row>
    <row r="129" spans="1:36" ht="15.75" customHeight="1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</row>
    <row r="130" spans="1:36" ht="15.75" customHeight="1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</row>
    <row r="131" spans="1:36" ht="15.75" customHeight="1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</row>
    <row r="132" spans="1:36" ht="15.75" customHeight="1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</row>
    <row r="133" spans="1:36" ht="15.75" customHeight="1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</row>
    <row r="134" spans="1:36" ht="15.75" customHeight="1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</row>
    <row r="135" spans="1:36" ht="15.75" customHeight="1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</row>
    <row r="136" spans="1:36" ht="15.75" customHeight="1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</row>
    <row r="137" spans="1:36" ht="15.75" customHeight="1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</row>
    <row r="138" spans="1:36" ht="15.75" customHeight="1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</row>
    <row r="139" spans="1:36" ht="15.75" customHeight="1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</row>
    <row r="140" spans="1:36" ht="15.75" customHeight="1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</row>
    <row r="141" spans="1:36" ht="15.75" customHeight="1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</row>
    <row r="142" spans="1:36" ht="15.75" customHeight="1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</row>
    <row r="143" spans="1:36" ht="15.75" customHeight="1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</row>
    <row r="144" spans="1:36" ht="15.75" customHeight="1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</row>
    <row r="145" spans="1:36" ht="15.75" customHeight="1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</row>
    <row r="146" spans="1:36" ht="15.75" customHeight="1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</row>
    <row r="147" spans="1:36" ht="15.75" customHeight="1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</row>
    <row r="148" spans="1:36" ht="15.75" customHeight="1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</row>
    <row r="149" spans="1:36" ht="15.75" customHeight="1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</row>
    <row r="150" spans="1:36" ht="15.75" customHeight="1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</row>
    <row r="151" spans="1:36" ht="15.75" customHeight="1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</row>
    <row r="152" spans="1:36" ht="15.75" customHeight="1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</row>
    <row r="153" spans="1:36" ht="15.75" customHeight="1">
      <c r="A153" s="68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</row>
    <row r="154" spans="1:36" ht="15.75" customHeight="1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</row>
    <row r="155" spans="1:36" ht="15.75" customHeight="1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</row>
    <row r="156" spans="1:36" ht="15.75" customHeight="1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</row>
    <row r="157" spans="1:36" ht="15.75" customHeight="1">
      <c r="A157" s="68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</row>
    <row r="158" spans="1:36" ht="15.75" customHeight="1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</row>
    <row r="159" spans="1:36" ht="15.75" customHeight="1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</row>
    <row r="160" spans="1:36" ht="15.75" customHeight="1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</row>
    <row r="161" spans="1:36" ht="15.75" customHeight="1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</row>
    <row r="162" spans="1:36" ht="15.75" customHeight="1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</row>
    <row r="163" spans="1:36" ht="15.75" customHeight="1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</row>
    <row r="164" spans="1:36" ht="15.75" customHeight="1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</row>
    <row r="165" spans="1:36" ht="15.75" customHeight="1">
      <c r="A165" s="68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</row>
    <row r="166" spans="1:36" ht="15.75" customHeight="1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</row>
    <row r="167" spans="1:36" ht="15.75" customHeight="1">
      <c r="A167" s="68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</row>
    <row r="168" spans="1:36" ht="15.75" customHeight="1">
      <c r="A168" s="68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</row>
    <row r="169" spans="1:36" ht="15.75" customHeight="1">
      <c r="A169" s="68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</row>
    <row r="170" spans="1:36" ht="15.75" customHeight="1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</row>
    <row r="171" spans="1:36" ht="15.75" customHeight="1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</row>
    <row r="172" spans="1:36" ht="15.75" customHeight="1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</row>
    <row r="173" spans="1:36" ht="15.75" customHeight="1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</row>
    <row r="174" spans="1:36" ht="15.75" customHeight="1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</row>
    <row r="175" spans="1:36" ht="15.75" customHeight="1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</row>
    <row r="176" spans="1:36" ht="15.75" customHeight="1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</row>
    <row r="177" spans="1:36" ht="15.75" customHeight="1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</row>
    <row r="178" spans="1:36" ht="15.75" customHeight="1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</row>
    <row r="179" spans="1:36" ht="15.75" customHeight="1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</row>
    <row r="180" spans="1:36" ht="15.75" customHeight="1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</row>
    <row r="181" spans="1:36" ht="15.75" customHeight="1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</row>
    <row r="182" spans="1:36" ht="15.75" customHeight="1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</row>
    <row r="183" spans="1:36" ht="15.75" customHeight="1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</row>
    <row r="184" spans="1:36" ht="15.75" customHeight="1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</row>
    <row r="185" spans="1:36" ht="15.75" customHeight="1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</row>
    <row r="186" spans="1:36" ht="15.75" customHeight="1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</row>
    <row r="187" spans="1:36" ht="15.75" customHeight="1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</row>
    <row r="188" spans="1:36" ht="15.75" customHeight="1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</row>
    <row r="189" spans="1:36" ht="15.75" customHeight="1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</row>
    <row r="190" spans="1:36" ht="15.75" customHeight="1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</row>
    <row r="191" spans="1:36" ht="15.75" customHeight="1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</row>
    <row r="192" spans="1:36" ht="15.75" customHeight="1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</row>
    <row r="193" spans="1:36" ht="15.75" customHeight="1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</row>
    <row r="194" spans="1:36" ht="15.75" customHeight="1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</row>
    <row r="195" spans="1:36" ht="15.75" customHeight="1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</row>
    <row r="196" spans="1:36" ht="15.75" customHeight="1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</row>
    <row r="197" spans="1:36" ht="15.75" customHeight="1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</row>
    <row r="198" spans="1:36" ht="15.75" customHeight="1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</row>
    <row r="199" spans="1:36" ht="15.75" customHeight="1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</row>
    <row r="200" spans="1:36" ht="15.75" customHeight="1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</row>
    <row r="201" spans="1:36" ht="15.75" customHeight="1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</row>
    <row r="202" spans="1:36" ht="15.75" customHeight="1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</row>
    <row r="203" spans="1:36" ht="15.75" customHeight="1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</row>
    <row r="204" spans="1:36" ht="15.75" customHeight="1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</row>
    <row r="205" spans="1:36" ht="15.75" customHeight="1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</row>
    <row r="206" spans="1:36" ht="15.75" customHeight="1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</row>
    <row r="207" spans="1:36" ht="15.75" customHeight="1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</row>
    <row r="208" spans="1:36" ht="15.75" customHeight="1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</row>
    <row r="209" spans="1:36" ht="15.75" customHeight="1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</row>
    <row r="210" spans="1:36" ht="15.75" customHeight="1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</row>
    <row r="211" spans="1:36" ht="15.75" customHeight="1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</row>
    <row r="212" spans="1:36" ht="15.75" customHeight="1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</row>
    <row r="213" spans="1:36" ht="15.75" customHeight="1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</row>
    <row r="214" spans="1:36" ht="15.75" customHeight="1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</row>
    <row r="215" spans="1:36" ht="15.75" customHeight="1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</row>
    <row r="216" spans="1:36" ht="15.75" customHeight="1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</row>
    <row r="217" spans="1:36" ht="15.75" customHeight="1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</row>
    <row r="218" spans="1:36" ht="15.75" customHeight="1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</row>
    <row r="219" spans="1:36" ht="15.75" customHeight="1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</row>
    <row r="220" spans="1:36" ht="15.75" customHeight="1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</row>
    <row r="221" spans="1:36" ht="15.75" customHeight="1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</row>
    <row r="222" spans="1:36" ht="15.75" customHeight="1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</row>
    <row r="223" spans="1:36" ht="15.75" customHeight="1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</row>
    <row r="224" spans="1:36" ht="15.75" customHeight="1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</row>
    <row r="225" spans="1:36" ht="15.75" customHeight="1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</row>
    <row r="226" spans="1:36" ht="15.75" customHeight="1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</row>
    <row r="227" spans="1:36" ht="15.75" customHeight="1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</row>
    <row r="228" spans="1:36" ht="15.75" customHeight="1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</row>
    <row r="229" spans="1:36" ht="15.75" customHeight="1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</row>
    <row r="230" spans="1:36" ht="15.75" customHeight="1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</row>
    <row r="231" spans="1:36" ht="15.75" customHeight="1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</row>
    <row r="232" spans="1:36" ht="15.75" customHeight="1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</row>
    <row r="233" spans="1:36" ht="15.75" customHeight="1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</row>
    <row r="234" spans="1:36" ht="15.75" customHeight="1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</row>
    <row r="235" spans="1:36" ht="15.75" customHeight="1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</row>
    <row r="236" spans="1:36" ht="15.75" customHeight="1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</row>
    <row r="237" spans="1:36" ht="15.75" customHeight="1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</row>
    <row r="238" spans="1:36" ht="15.75" customHeight="1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</row>
    <row r="239" spans="1:36" ht="15.75" customHeight="1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</row>
    <row r="240" spans="1:36" ht="15.75" customHeight="1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</row>
    <row r="241" spans="1:36" ht="15.75" customHeight="1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</row>
    <row r="242" spans="1:36" ht="15.75" customHeight="1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</row>
    <row r="243" spans="1:36" ht="15.75" customHeight="1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</row>
    <row r="244" spans="1:36" ht="15.75" customHeight="1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</row>
    <row r="245" spans="1:36" ht="15.75" customHeight="1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</row>
    <row r="246" spans="1:36" ht="15.75" customHeight="1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</row>
    <row r="247" spans="1:36" ht="15.75" customHeight="1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</row>
    <row r="248" spans="1:36" ht="15.75" customHeight="1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</row>
    <row r="249" spans="1:36" ht="15.75" customHeight="1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</row>
    <row r="250" spans="1:36" ht="15.75" customHeight="1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</row>
    <row r="251" spans="1:36" ht="15.75" customHeight="1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</row>
    <row r="252" spans="1:36" ht="15.75" customHeight="1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</row>
    <row r="253" spans="1:36" ht="15.75" customHeight="1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</row>
    <row r="254" spans="1:36" ht="15.75" customHeight="1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</row>
    <row r="255" spans="1:36" ht="15.75" customHeight="1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</row>
    <row r="256" spans="1:36" ht="15.75" customHeight="1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</row>
    <row r="257" spans="1:36" ht="15.75" customHeight="1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</row>
    <row r="258" spans="1:36" ht="15.75" customHeight="1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</row>
    <row r="259" spans="1:36" ht="15.75" customHeight="1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</row>
    <row r="260" spans="1:36" ht="15.75" customHeight="1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</row>
    <row r="261" spans="1:36" ht="15.75" customHeight="1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</row>
    <row r="262" spans="1:36" ht="15.75" customHeight="1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</row>
    <row r="263" spans="1:36" ht="15.75" customHeight="1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</row>
    <row r="264" spans="1:36" ht="15.75" customHeight="1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</row>
    <row r="265" spans="1:36" ht="15.75" customHeight="1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</row>
    <row r="266" spans="1:36" ht="15.75" customHeight="1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</row>
    <row r="267" spans="1:36" ht="15.75" customHeight="1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</row>
    <row r="268" spans="1:36" ht="15.75" customHeight="1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</row>
    <row r="269" spans="1:36" ht="15.75" customHeight="1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</row>
    <row r="270" spans="1:36" ht="15.75" customHeight="1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</row>
    <row r="271" spans="1:36" ht="15.75" customHeight="1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</row>
    <row r="272" spans="1:36" ht="15.75" customHeight="1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</row>
    <row r="273" spans="1:36" ht="15.75" customHeight="1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</row>
    <row r="274" spans="1:36" ht="15.75" customHeight="1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</row>
    <row r="275" spans="1:36" ht="15.75" customHeight="1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</row>
    <row r="276" spans="1:36" ht="15.75" customHeight="1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</row>
    <row r="277" spans="1:36" ht="15.75" customHeight="1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</row>
    <row r="278" spans="1:36" ht="15.75" customHeight="1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</row>
    <row r="279" spans="1:36" ht="15.75" customHeight="1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</row>
    <row r="280" spans="1:36" ht="15.75" customHeight="1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</row>
    <row r="281" spans="1:36" ht="15.75" customHeight="1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</row>
    <row r="282" spans="1:36" ht="15.75" customHeight="1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</row>
    <row r="283" spans="1:36" ht="15.75" customHeight="1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</row>
    <row r="284" spans="1:36" ht="15.75" customHeight="1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</row>
    <row r="285" spans="1:36" ht="15.75" customHeight="1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</row>
    <row r="286" spans="1:36" ht="15.75" customHeight="1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</row>
    <row r="287" spans="1:36" ht="15.75" customHeight="1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</row>
    <row r="288" spans="1:36" ht="15.75" customHeight="1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</row>
    <row r="289" spans="1:36" ht="15.75" customHeight="1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</row>
    <row r="290" spans="1:36" ht="15.75" customHeight="1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</row>
    <row r="291" spans="1:36" ht="15.75" customHeight="1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</row>
    <row r="292" spans="1:36" ht="15.75" customHeight="1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</row>
    <row r="293" spans="1:36" ht="15.75" customHeight="1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</row>
    <row r="294" spans="1:36" ht="15.75" customHeight="1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</row>
    <row r="295" spans="1:36" ht="15.75" customHeight="1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</row>
    <row r="296" spans="1:36" ht="15.75" customHeight="1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</row>
    <row r="297" spans="1:36" ht="15.75" customHeight="1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</row>
    <row r="298" spans="1:36" ht="15.75" customHeight="1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</row>
    <row r="299" spans="1:36" ht="15.75" customHeight="1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</row>
    <row r="300" spans="1:36" ht="15.75" customHeight="1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</row>
    <row r="301" spans="1:36" ht="15.75" customHeight="1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</row>
    <row r="302" spans="1:36" ht="15.75" customHeight="1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</row>
    <row r="303" spans="1:36" ht="15.75" customHeight="1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</row>
    <row r="304" spans="1:36" ht="15.75" customHeight="1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</row>
    <row r="305" spans="1:36" ht="15.75" customHeight="1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</row>
    <row r="306" spans="1:36" ht="15.75" customHeight="1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</row>
    <row r="307" spans="1:36" ht="15.75" customHeight="1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</row>
    <row r="308" spans="1:36" ht="15.75" customHeight="1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</row>
    <row r="309" spans="1:36" ht="15.75" customHeight="1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</row>
    <row r="310" spans="1:36" ht="15.75" customHeight="1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</row>
    <row r="311" spans="1:36" ht="15.75" customHeight="1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</row>
    <row r="312" spans="1:36" ht="15.75" customHeight="1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</row>
    <row r="313" spans="1:36" ht="15.75" customHeight="1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</row>
    <row r="314" spans="1:36" ht="15.75" customHeight="1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</row>
    <row r="315" spans="1:36" ht="15.75" customHeight="1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</row>
    <row r="316" spans="1:36" ht="15.75" customHeight="1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</row>
    <row r="317" spans="1:36" ht="15.75" customHeight="1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</row>
    <row r="318" spans="1:36" ht="15.75" customHeight="1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</row>
    <row r="319" spans="1:36" ht="15.75" customHeight="1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</row>
    <row r="320" spans="1:36" ht="15.75" customHeight="1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</row>
    <row r="321" spans="1:36" ht="15.75" customHeight="1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</row>
    <row r="322" spans="1:36" ht="15.75" customHeight="1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</row>
    <row r="323" spans="1:36" ht="15.75" customHeight="1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</row>
    <row r="324" spans="1:36" ht="15.75" customHeight="1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</row>
    <row r="325" spans="1:36" ht="15.75" customHeight="1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</row>
    <row r="326" spans="1:36" ht="15.75" customHeight="1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</row>
    <row r="327" spans="1:36" ht="15.75" customHeight="1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</row>
    <row r="328" spans="1:36" ht="15.75" customHeight="1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</row>
    <row r="329" spans="1:36" ht="15.75" customHeight="1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</row>
    <row r="330" spans="1:36" ht="15.75" customHeight="1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</row>
    <row r="331" spans="1:36" ht="15.75" customHeight="1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</row>
    <row r="332" spans="1:36" ht="15.75" customHeight="1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</row>
    <row r="333" spans="1:36" ht="15.75" customHeight="1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</row>
    <row r="334" spans="1:36" ht="15.75" customHeight="1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</row>
    <row r="335" spans="1:36" ht="15.75" customHeight="1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</row>
    <row r="336" spans="1:36" ht="15.75" customHeight="1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</row>
    <row r="337" spans="1:36" ht="15.75" customHeight="1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</row>
    <row r="338" spans="1:36" ht="15.75" customHeight="1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</row>
    <row r="339" spans="1:36" ht="15.75" customHeight="1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</row>
    <row r="340" spans="1:36" ht="15.75" customHeight="1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</row>
    <row r="341" spans="1:36" ht="15.75" customHeight="1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</row>
    <row r="342" spans="1:36" ht="15.75" customHeight="1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</row>
    <row r="343" spans="1:36" ht="15.75" customHeight="1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</row>
    <row r="344" spans="1:36" ht="15.75" customHeight="1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</row>
    <row r="345" spans="1:36" ht="15.75" customHeight="1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</row>
    <row r="346" spans="1:36" ht="15.75" customHeight="1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</row>
    <row r="347" spans="1:36" ht="15.75" customHeight="1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</row>
    <row r="348" spans="1:36" ht="15.75" customHeight="1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</row>
    <row r="349" spans="1:36" ht="15.75" customHeight="1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</row>
    <row r="350" spans="1:36" ht="15.75" customHeight="1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</row>
    <row r="351" spans="1:36" ht="15.75" customHeight="1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</row>
    <row r="352" spans="1:36" ht="15.75" customHeight="1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</row>
    <row r="353" spans="1:36" ht="15.75" customHeight="1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</row>
    <row r="354" spans="1:36" ht="15.75" customHeight="1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</row>
    <row r="355" spans="1:36" ht="15.75" customHeight="1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</row>
    <row r="356" spans="1:36" ht="15.75" customHeight="1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</row>
    <row r="357" spans="1:36" ht="15.75" customHeight="1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</row>
    <row r="358" spans="1:36" ht="15.75" customHeight="1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</row>
    <row r="359" spans="1:36" ht="15.75" customHeight="1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</row>
    <row r="360" spans="1:36" ht="15.75" customHeight="1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</row>
    <row r="361" spans="1:36" ht="15.75" customHeight="1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</row>
    <row r="362" spans="1:36" ht="15.75" customHeight="1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</row>
    <row r="363" spans="1:36" ht="15.75" customHeight="1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</row>
    <row r="364" spans="1:36" ht="15.75" customHeight="1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</row>
    <row r="365" spans="1:36" ht="15.75" customHeight="1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</row>
    <row r="366" spans="1:36" ht="15.75" customHeight="1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</row>
    <row r="367" spans="1:36" ht="15.75" customHeight="1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</row>
    <row r="368" spans="1:36" ht="15.75" customHeight="1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</row>
    <row r="369" spans="1:36" ht="15.75" customHeight="1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</row>
    <row r="370" spans="1:36" ht="15.75" customHeight="1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</row>
    <row r="371" spans="1:36" ht="15.75" customHeight="1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</row>
    <row r="372" spans="1:36" ht="15.75" customHeight="1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</row>
    <row r="373" spans="1:36" ht="15.75" customHeight="1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</row>
    <row r="374" spans="1:36" ht="15.75" customHeight="1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</row>
    <row r="375" spans="1:36" ht="15.75" customHeight="1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</row>
    <row r="376" spans="1:36" ht="15.75" customHeight="1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</row>
    <row r="377" spans="1:36" ht="15.75" customHeight="1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</row>
    <row r="378" spans="1:36" ht="15.75" customHeight="1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  <c r="U378" s="68"/>
      <c r="V378" s="68"/>
      <c r="W378" s="68"/>
      <c r="X378" s="68"/>
      <c r="Y378" s="68"/>
      <c r="Z378" s="68"/>
      <c r="AA378" s="68"/>
      <c r="AB378" s="68"/>
      <c r="AC378" s="68"/>
      <c r="AD378" s="68"/>
      <c r="AE378" s="68"/>
      <c r="AF378" s="68"/>
      <c r="AG378" s="68"/>
      <c r="AH378" s="68"/>
      <c r="AI378" s="68"/>
      <c r="AJ378" s="68"/>
    </row>
    <row r="379" spans="1:36" ht="15.75" customHeight="1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  <c r="U379" s="68"/>
      <c r="V379" s="68"/>
      <c r="W379" s="68"/>
      <c r="X379" s="68"/>
      <c r="Y379" s="68"/>
      <c r="Z379" s="68"/>
      <c r="AA379" s="68"/>
      <c r="AB379" s="68"/>
      <c r="AC379" s="68"/>
      <c r="AD379" s="68"/>
      <c r="AE379" s="68"/>
      <c r="AF379" s="68"/>
      <c r="AG379" s="68"/>
      <c r="AH379" s="68"/>
      <c r="AI379" s="68"/>
      <c r="AJ379" s="68"/>
    </row>
    <row r="380" spans="1:36" ht="15.75" customHeight="1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  <c r="U380" s="68"/>
      <c r="V380" s="68"/>
      <c r="W380" s="68"/>
      <c r="X380" s="68"/>
      <c r="Y380" s="68"/>
      <c r="Z380" s="68"/>
      <c r="AA380" s="68"/>
      <c r="AB380" s="68"/>
      <c r="AC380" s="68"/>
      <c r="AD380" s="68"/>
      <c r="AE380" s="68"/>
      <c r="AF380" s="68"/>
      <c r="AG380" s="68"/>
      <c r="AH380" s="68"/>
      <c r="AI380" s="68"/>
      <c r="AJ380" s="68"/>
    </row>
    <row r="381" spans="1:36" ht="15.75" customHeight="1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  <c r="U381" s="68"/>
      <c r="V381" s="68"/>
      <c r="W381" s="68"/>
      <c r="X381" s="68"/>
      <c r="Y381" s="68"/>
      <c r="Z381" s="68"/>
      <c r="AA381" s="68"/>
      <c r="AB381" s="68"/>
      <c r="AC381" s="68"/>
      <c r="AD381" s="68"/>
      <c r="AE381" s="68"/>
      <c r="AF381" s="68"/>
      <c r="AG381" s="68"/>
      <c r="AH381" s="68"/>
      <c r="AI381" s="68"/>
      <c r="AJ381" s="68"/>
    </row>
    <row r="382" spans="1:36" ht="15.75" customHeight="1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  <c r="U382" s="68"/>
      <c r="V382" s="68"/>
      <c r="W382" s="68"/>
      <c r="X382" s="68"/>
      <c r="Y382" s="68"/>
      <c r="Z382" s="68"/>
      <c r="AA382" s="68"/>
      <c r="AB382" s="68"/>
      <c r="AC382" s="68"/>
      <c r="AD382" s="68"/>
      <c r="AE382" s="68"/>
      <c r="AF382" s="68"/>
      <c r="AG382" s="68"/>
      <c r="AH382" s="68"/>
      <c r="AI382" s="68"/>
      <c r="AJ382" s="68"/>
    </row>
    <row r="383" spans="1:36" ht="15.75" customHeight="1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  <c r="U383" s="68"/>
      <c r="V383" s="68"/>
      <c r="W383" s="68"/>
      <c r="X383" s="68"/>
      <c r="Y383" s="68"/>
      <c r="Z383" s="68"/>
      <c r="AA383" s="68"/>
      <c r="AB383" s="68"/>
      <c r="AC383" s="68"/>
      <c r="AD383" s="68"/>
      <c r="AE383" s="68"/>
      <c r="AF383" s="68"/>
      <c r="AG383" s="68"/>
      <c r="AH383" s="68"/>
      <c r="AI383" s="68"/>
      <c r="AJ383" s="68"/>
    </row>
    <row r="384" spans="1:36" ht="15.75" customHeight="1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  <c r="U384" s="68"/>
      <c r="V384" s="68"/>
      <c r="W384" s="68"/>
      <c r="X384" s="68"/>
      <c r="Y384" s="68"/>
      <c r="Z384" s="68"/>
      <c r="AA384" s="68"/>
      <c r="AB384" s="68"/>
      <c r="AC384" s="68"/>
      <c r="AD384" s="68"/>
      <c r="AE384" s="68"/>
      <c r="AF384" s="68"/>
      <c r="AG384" s="68"/>
      <c r="AH384" s="68"/>
      <c r="AI384" s="68"/>
      <c r="AJ384" s="68"/>
    </row>
    <row r="385" spans="1:36" ht="15.75" customHeight="1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  <c r="U385" s="68"/>
      <c r="V385" s="68"/>
      <c r="W385" s="68"/>
      <c r="X385" s="68"/>
      <c r="Y385" s="68"/>
      <c r="Z385" s="68"/>
      <c r="AA385" s="68"/>
      <c r="AB385" s="68"/>
      <c r="AC385" s="68"/>
      <c r="AD385" s="68"/>
      <c r="AE385" s="68"/>
      <c r="AF385" s="68"/>
      <c r="AG385" s="68"/>
      <c r="AH385" s="68"/>
      <c r="AI385" s="68"/>
      <c r="AJ385" s="68"/>
    </row>
    <row r="386" spans="1:36" ht="15.75" customHeight="1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  <c r="U386" s="68"/>
      <c r="V386" s="68"/>
      <c r="W386" s="68"/>
      <c r="X386" s="68"/>
      <c r="Y386" s="68"/>
      <c r="Z386" s="68"/>
      <c r="AA386" s="68"/>
      <c r="AB386" s="68"/>
      <c r="AC386" s="68"/>
      <c r="AD386" s="68"/>
      <c r="AE386" s="68"/>
      <c r="AF386" s="68"/>
      <c r="AG386" s="68"/>
      <c r="AH386" s="68"/>
      <c r="AI386" s="68"/>
      <c r="AJ386" s="68"/>
    </row>
    <row r="387" spans="1:36" ht="15.75" customHeight="1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  <c r="U387" s="68"/>
      <c r="V387" s="68"/>
      <c r="W387" s="68"/>
      <c r="X387" s="68"/>
      <c r="Y387" s="68"/>
      <c r="Z387" s="68"/>
      <c r="AA387" s="68"/>
      <c r="AB387" s="68"/>
      <c r="AC387" s="68"/>
      <c r="AD387" s="68"/>
      <c r="AE387" s="68"/>
      <c r="AF387" s="68"/>
      <c r="AG387" s="68"/>
      <c r="AH387" s="68"/>
      <c r="AI387" s="68"/>
      <c r="AJ387" s="68"/>
    </row>
    <row r="388" spans="1:36" ht="15.75" customHeight="1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  <c r="U388" s="68"/>
      <c r="V388" s="68"/>
      <c r="W388" s="68"/>
      <c r="X388" s="68"/>
      <c r="Y388" s="68"/>
      <c r="Z388" s="68"/>
      <c r="AA388" s="68"/>
      <c r="AB388" s="68"/>
      <c r="AC388" s="68"/>
      <c r="AD388" s="68"/>
      <c r="AE388" s="68"/>
      <c r="AF388" s="68"/>
      <c r="AG388" s="68"/>
      <c r="AH388" s="68"/>
      <c r="AI388" s="68"/>
      <c r="AJ388" s="68"/>
    </row>
    <row r="389" spans="1:36" ht="15.75" customHeight="1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  <c r="U389" s="68"/>
      <c r="V389" s="68"/>
      <c r="W389" s="68"/>
      <c r="X389" s="68"/>
      <c r="Y389" s="68"/>
      <c r="Z389" s="68"/>
      <c r="AA389" s="68"/>
      <c r="AB389" s="68"/>
      <c r="AC389" s="68"/>
      <c r="AD389" s="68"/>
      <c r="AE389" s="68"/>
      <c r="AF389" s="68"/>
      <c r="AG389" s="68"/>
      <c r="AH389" s="68"/>
      <c r="AI389" s="68"/>
      <c r="AJ389" s="68"/>
    </row>
    <row r="390" spans="1:36" ht="15.75" customHeight="1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8"/>
      <c r="W390" s="68"/>
      <c r="X390" s="68"/>
      <c r="Y390" s="68"/>
      <c r="Z390" s="68"/>
      <c r="AA390" s="68"/>
      <c r="AB390" s="68"/>
      <c r="AC390" s="68"/>
      <c r="AD390" s="68"/>
      <c r="AE390" s="68"/>
      <c r="AF390" s="68"/>
      <c r="AG390" s="68"/>
      <c r="AH390" s="68"/>
      <c r="AI390" s="68"/>
      <c r="AJ390" s="68"/>
    </row>
    <row r="391" spans="1:36" ht="15.75" customHeight="1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  <c r="U391" s="68"/>
      <c r="V391" s="68"/>
      <c r="W391" s="68"/>
      <c r="X391" s="68"/>
      <c r="Y391" s="68"/>
      <c r="Z391" s="68"/>
      <c r="AA391" s="68"/>
      <c r="AB391" s="68"/>
      <c r="AC391" s="68"/>
      <c r="AD391" s="68"/>
      <c r="AE391" s="68"/>
      <c r="AF391" s="68"/>
      <c r="AG391" s="68"/>
      <c r="AH391" s="68"/>
      <c r="AI391" s="68"/>
      <c r="AJ391" s="68"/>
    </row>
    <row r="392" spans="1:36" ht="15.75" customHeight="1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  <c r="U392" s="68"/>
      <c r="V392" s="68"/>
      <c r="W392" s="68"/>
      <c r="X392" s="68"/>
      <c r="Y392" s="68"/>
      <c r="Z392" s="68"/>
      <c r="AA392" s="68"/>
      <c r="AB392" s="68"/>
      <c r="AC392" s="68"/>
      <c r="AD392" s="68"/>
      <c r="AE392" s="68"/>
      <c r="AF392" s="68"/>
      <c r="AG392" s="68"/>
      <c r="AH392" s="68"/>
      <c r="AI392" s="68"/>
      <c r="AJ392" s="68"/>
    </row>
    <row r="393" spans="1:36" ht="15.75" customHeight="1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  <c r="U393" s="68"/>
      <c r="V393" s="68"/>
      <c r="W393" s="68"/>
      <c r="X393" s="68"/>
      <c r="Y393" s="68"/>
      <c r="Z393" s="68"/>
      <c r="AA393" s="68"/>
      <c r="AB393" s="68"/>
      <c r="AC393" s="68"/>
      <c r="AD393" s="68"/>
      <c r="AE393" s="68"/>
      <c r="AF393" s="68"/>
      <c r="AG393" s="68"/>
      <c r="AH393" s="68"/>
      <c r="AI393" s="68"/>
      <c r="AJ393" s="68"/>
    </row>
    <row r="394" spans="1:36" ht="15.75" customHeight="1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  <c r="U394" s="68"/>
      <c r="V394" s="68"/>
      <c r="W394" s="68"/>
      <c r="X394" s="68"/>
      <c r="Y394" s="68"/>
      <c r="Z394" s="68"/>
      <c r="AA394" s="68"/>
      <c r="AB394" s="68"/>
      <c r="AC394" s="68"/>
      <c r="AD394" s="68"/>
      <c r="AE394" s="68"/>
      <c r="AF394" s="68"/>
      <c r="AG394" s="68"/>
      <c r="AH394" s="68"/>
      <c r="AI394" s="68"/>
      <c r="AJ394" s="68"/>
    </row>
    <row r="395" spans="1:36" ht="15.75" customHeight="1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  <c r="U395" s="68"/>
      <c r="V395" s="68"/>
      <c r="W395" s="68"/>
      <c r="X395" s="68"/>
      <c r="Y395" s="68"/>
      <c r="Z395" s="68"/>
      <c r="AA395" s="68"/>
      <c r="AB395" s="68"/>
      <c r="AC395" s="68"/>
      <c r="AD395" s="68"/>
      <c r="AE395" s="68"/>
      <c r="AF395" s="68"/>
      <c r="AG395" s="68"/>
      <c r="AH395" s="68"/>
      <c r="AI395" s="68"/>
      <c r="AJ395" s="68"/>
    </row>
    <row r="396" spans="1:36" ht="15.75" customHeight="1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  <c r="U396" s="68"/>
      <c r="V396" s="68"/>
      <c r="W396" s="68"/>
      <c r="X396" s="68"/>
      <c r="Y396" s="68"/>
      <c r="Z396" s="68"/>
      <c r="AA396" s="68"/>
      <c r="AB396" s="68"/>
      <c r="AC396" s="68"/>
      <c r="AD396" s="68"/>
      <c r="AE396" s="68"/>
      <c r="AF396" s="68"/>
      <c r="AG396" s="68"/>
      <c r="AH396" s="68"/>
      <c r="AI396" s="68"/>
      <c r="AJ396" s="68"/>
    </row>
    <row r="397" spans="1:36" ht="15.75" customHeight="1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  <c r="U397" s="68"/>
      <c r="V397" s="68"/>
      <c r="W397" s="68"/>
      <c r="X397" s="68"/>
      <c r="Y397" s="68"/>
      <c r="Z397" s="68"/>
      <c r="AA397" s="68"/>
      <c r="AB397" s="68"/>
      <c r="AC397" s="68"/>
      <c r="AD397" s="68"/>
      <c r="AE397" s="68"/>
      <c r="AF397" s="68"/>
      <c r="AG397" s="68"/>
      <c r="AH397" s="68"/>
      <c r="AI397" s="68"/>
      <c r="AJ397" s="68"/>
    </row>
    <row r="398" spans="1:36" ht="15.75" customHeight="1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  <c r="U398" s="68"/>
      <c r="V398" s="68"/>
      <c r="W398" s="68"/>
      <c r="X398" s="68"/>
      <c r="Y398" s="68"/>
      <c r="Z398" s="68"/>
      <c r="AA398" s="68"/>
      <c r="AB398" s="68"/>
      <c r="AC398" s="68"/>
      <c r="AD398" s="68"/>
      <c r="AE398" s="68"/>
      <c r="AF398" s="68"/>
      <c r="AG398" s="68"/>
      <c r="AH398" s="68"/>
      <c r="AI398" s="68"/>
      <c r="AJ398" s="68"/>
    </row>
    <row r="399" spans="1:36" ht="15.75" customHeight="1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</row>
    <row r="400" spans="1:36" ht="15.75" customHeight="1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</row>
    <row r="401" spans="1:36" ht="15.75" customHeight="1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</row>
    <row r="402" spans="1:36" ht="15.75" customHeight="1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</row>
    <row r="403" spans="1:36" ht="15.75" customHeight="1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</row>
    <row r="404" spans="1:36" ht="15.75" customHeight="1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</row>
    <row r="405" spans="1:36" ht="15.75" customHeight="1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</row>
    <row r="406" spans="1:36" ht="15.75" customHeight="1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</row>
    <row r="407" spans="1:36" ht="15.75" customHeight="1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</row>
    <row r="408" spans="1:36" ht="15.75" customHeight="1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</row>
    <row r="409" spans="1:36" ht="15.75" customHeight="1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</row>
    <row r="410" spans="1:36" ht="15.75" customHeight="1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</row>
    <row r="411" spans="1:36" ht="15.75" customHeight="1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</row>
    <row r="412" spans="1:36" ht="15.75" customHeight="1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</row>
    <row r="413" spans="1:36" ht="15.75" customHeight="1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</row>
    <row r="414" spans="1:36" ht="15.75" customHeight="1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</row>
    <row r="415" spans="1:36" ht="15.75" customHeight="1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</row>
    <row r="416" spans="1:36" ht="15.75" customHeight="1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</row>
    <row r="417" spans="1:36" ht="15.75" customHeight="1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</row>
    <row r="418" spans="1:36" ht="15.75" customHeight="1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</row>
    <row r="419" spans="1:36" ht="15.75" customHeight="1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  <c r="U419" s="68"/>
      <c r="V419" s="68"/>
      <c r="W419" s="68"/>
      <c r="X419" s="68"/>
      <c r="Y419" s="68"/>
      <c r="Z419" s="68"/>
      <c r="AA419" s="68"/>
      <c r="AB419" s="68"/>
      <c r="AC419" s="68"/>
      <c r="AD419" s="68"/>
      <c r="AE419" s="68"/>
      <c r="AF419" s="68"/>
      <c r="AG419" s="68"/>
      <c r="AH419" s="68"/>
      <c r="AI419" s="68"/>
      <c r="AJ419" s="68"/>
    </row>
    <row r="420" spans="1:36" ht="15.75" customHeight="1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  <c r="U420" s="68"/>
      <c r="V420" s="68"/>
      <c r="W420" s="68"/>
      <c r="X420" s="68"/>
      <c r="Y420" s="68"/>
      <c r="Z420" s="68"/>
      <c r="AA420" s="68"/>
      <c r="AB420" s="68"/>
      <c r="AC420" s="68"/>
      <c r="AD420" s="68"/>
      <c r="AE420" s="68"/>
      <c r="AF420" s="68"/>
      <c r="AG420" s="68"/>
      <c r="AH420" s="68"/>
      <c r="AI420" s="68"/>
      <c r="AJ420" s="68"/>
    </row>
    <row r="421" spans="1:36" ht="15.75" customHeight="1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  <c r="U421" s="68"/>
      <c r="V421" s="68"/>
      <c r="W421" s="68"/>
      <c r="X421" s="68"/>
      <c r="Y421" s="68"/>
      <c r="Z421" s="68"/>
      <c r="AA421" s="68"/>
      <c r="AB421" s="68"/>
      <c r="AC421" s="68"/>
      <c r="AD421" s="68"/>
      <c r="AE421" s="68"/>
      <c r="AF421" s="68"/>
      <c r="AG421" s="68"/>
      <c r="AH421" s="68"/>
      <c r="AI421" s="68"/>
      <c r="AJ421" s="68"/>
    </row>
    <row r="422" spans="1:36" ht="15.75" customHeight="1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  <c r="U422" s="68"/>
      <c r="V422" s="68"/>
      <c r="W422" s="68"/>
      <c r="X422" s="68"/>
      <c r="Y422" s="68"/>
      <c r="Z422" s="68"/>
      <c r="AA422" s="68"/>
      <c r="AB422" s="68"/>
      <c r="AC422" s="68"/>
      <c r="AD422" s="68"/>
      <c r="AE422" s="68"/>
      <c r="AF422" s="68"/>
      <c r="AG422" s="68"/>
      <c r="AH422" s="68"/>
      <c r="AI422" s="68"/>
      <c r="AJ422" s="68"/>
    </row>
    <row r="423" spans="1:36" ht="15.75" customHeight="1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  <c r="U423" s="68"/>
      <c r="V423" s="68"/>
      <c r="W423" s="68"/>
      <c r="X423" s="68"/>
      <c r="Y423" s="68"/>
      <c r="Z423" s="68"/>
      <c r="AA423" s="68"/>
      <c r="AB423" s="68"/>
      <c r="AC423" s="68"/>
      <c r="AD423" s="68"/>
      <c r="AE423" s="68"/>
      <c r="AF423" s="68"/>
      <c r="AG423" s="68"/>
      <c r="AH423" s="68"/>
      <c r="AI423" s="68"/>
      <c r="AJ423" s="68"/>
    </row>
    <row r="424" spans="1:36" ht="15.75" customHeight="1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  <c r="U424" s="68"/>
      <c r="V424" s="68"/>
      <c r="W424" s="68"/>
      <c r="X424" s="68"/>
      <c r="Y424" s="68"/>
      <c r="Z424" s="68"/>
      <c r="AA424" s="68"/>
      <c r="AB424" s="68"/>
      <c r="AC424" s="68"/>
      <c r="AD424" s="68"/>
      <c r="AE424" s="68"/>
      <c r="AF424" s="68"/>
      <c r="AG424" s="68"/>
      <c r="AH424" s="68"/>
      <c r="AI424" s="68"/>
      <c r="AJ424" s="68"/>
    </row>
    <row r="425" spans="1:36" ht="15.75" customHeight="1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  <c r="U425" s="68"/>
      <c r="V425" s="68"/>
      <c r="W425" s="68"/>
      <c r="X425" s="68"/>
      <c r="Y425" s="68"/>
      <c r="Z425" s="68"/>
      <c r="AA425" s="68"/>
      <c r="AB425" s="68"/>
      <c r="AC425" s="68"/>
      <c r="AD425" s="68"/>
      <c r="AE425" s="68"/>
      <c r="AF425" s="68"/>
      <c r="AG425" s="68"/>
      <c r="AH425" s="68"/>
      <c r="AI425" s="68"/>
      <c r="AJ425" s="68"/>
    </row>
    <row r="426" spans="1:36" ht="15.75" customHeight="1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  <c r="U426" s="68"/>
      <c r="V426" s="68"/>
      <c r="W426" s="68"/>
      <c r="X426" s="68"/>
      <c r="Y426" s="68"/>
      <c r="Z426" s="68"/>
      <c r="AA426" s="68"/>
      <c r="AB426" s="68"/>
      <c r="AC426" s="68"/>
      <c r="AD426" s="68"/>
      <c r="AE426" s="68"/>
      <c r="AF426" s="68"/>
      <c r="AG426" s="68"/>
      <c r="AH426" s="68"/>
      <c r="AI426" s="68"/>
      <c r="AJ426" s="68"/>
    </row>
    <row r="427" spans="1:36" ht="15.75" customHeight="1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  <c r="U427" s="68"/>
      <c r="V427" s="68"/>
      <c r="W427" s="68"/>
      <c r="X427" s="68"/>
      <c r="Y427" s="68"/>
      <c r="Z427" s="68"/>
      <c r="AA427" s="68"/>
      <c r="AB427" s="68"/>
      <c r="AC427" s="68"/>
      <c r="AD427" s="68"/>
      <c r="AE427" s="68"/>
      <c r="AF427" s="68"/>
      <c r="AG427" s="68"/>
      <c r="AH427" s="68"/>
      <c r="AI427" s="68"/>
      <c r="AJ427" s="68"/>
    </row>
    <row r="428" spans="1:36" ht="15.75" customHeight="1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  <c r="U428" s="68"/>
      <c r="V428" s="68"/>
      <c r="W428" s="68"/>
      <c r="X428" s="68"/>
      <c r="Y428" s="68"/>
      <c r="Z428" s="68"/>
      <c r="AA428" s="68"/>
      <c r="AB428" s="68"/>
      <c r="AC428" s="68"/>
      <c r="AD428" s="68"/>
      <c r="AE428" s="68"/>
      <c r="AF428" s="68"/>
      <c r="AG428" s="68"/>
      <c r="AH428" s="68"/>
      <c r="AI428" s="68"/>
      <c r="AJ428" s="68"/>
    </row>
    <row r="429" spans="1:36" ht="15.75" customHeight="1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  <c r="U429" s="68"/>
      <c r="V429" s="68"/>
      <c r="W429" s="68"/>
      <c r="X429" s="68"/>
      <c r="Y429" s="68"/>
      <c r="Z429" s="68"/>
      <c r="AA429" s="68"/>
      <c r="AB429" s="68"/>
      <c r="AC429" s="68"/>
      <c r="AD429" s="68"/>
      <c r="AE429" s="68"/>
      <c r="AF429" s="68"/>
      <c r="AG429" s="68"/>
      <c r="AH429" s="68"/>
      <c r="AI429" s="68"/>
      <c r="AJ429" s="68"/>
    </row>
    <row r="430" spans="1:36" ht="15.75" customHeight="1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  <c r="U430" s="68"/>
      <c r="V430" s="68"/>
      <c r="W430" s="68"/>
      <c r="X430" s="68"/>
      <c r="Y430" s="68"/>
      <c r="Z430" s="68"/>
      <c r="AA430" s="68"/>
      <c r="AB430" s="68"/>
      <c r="AC430" s="68"/>
      <c r="AD430" s="68"/>
      <c r="AE430" s="68"/>
      <c r="AF430" s="68"/>
      <c r="AG430" s="68"/>
      <c r="AH430" s="68"/>
      <c r="AI430" s="68"/>
      <c r="AJ430" s="68"/>
    </row>
    <row r="431" spans="1:36" ht="15.75" customHeight="1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  <c r="U431" s="68"/>
      <c r="V431" s="68"/>
      <c r="W431" s="68"/>
      <c r="X431" s="68"/>
      <c r="Y431" s="68"/>
      <c r="Z431" s="68"/>
      <c r="AA431" s="68"/>
      <c r="AB431" s="68"/>
      <c r="AC431" s="68"/>
      <c r="AD431" s="68"/>
      <c r="AE431" s="68"/>
      <c r="AF431" s="68"/>
      <c r="AG431" s="68"/>
      <c r="AH431" s="68"/>
      <c r="AI431" s="68"/>
      <c r="AJ431" s="68"/>
    </row>
    <row r="432" spans="1:36" ht="15.75" customHeight="1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  <c r="U432" s="68"/>
      <c r="V432" s="68"/>
      <c r="W432" s="68"/>
      <c r="X432" s="68"/>
      <c r="Y432" s="68"/>
      <c r="Z432" s="68"/>
      <c r="AA432" s="68"/>
      <c r="AB432" s="68"/>
      <c r="AC432" s="68"/>
      <c r="AD432" s="68"/>
      <c r="AE432" s="68"/>
      <c r="AF432" s="68"/>
      <c r="AG432" s="68"/>
      <c r="AH432" s="68"/>
      <c r="AI432" s="68"/>
      <c r="AJ432" s="68"/>
    </row>
    <row r="433" spans="1:36" ht="15.75" customHeight="1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  <c r="U433" s="68"/>
      <c r="V433" s="68"/>
      <c r="W433" s="68"/>
      <c r="X433" s="68"/>
      <c r="Y433" s="68"/>
      <c r="Z433" s="68"/>
      <c r="AA433" s="68"/>
      <c r="AB433" s="68"/>
      <c r="AC433" s="68"/>
      <c r="AD433" s="68"/>
      <c r="AE433" s="68"/>
      <c r="AF433" s="68"/>
      <c r="AG433" s="68"/>
      <c r="AH433" s="68"/>
      <c r="AI433" s="68"/>
      <c r="AJ433" s="68"/>
    </row>
    <row r="434" spans="1:36" ht="15.75" customHeight="1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  <c r="U434" s="68"/>
      <c r="V434" s="68"/>
      <c r="W434" s="68"/>
      <c r="X434" s="68"/>
      <c r="Y434" s="68"/>
      <c r="Z434" s="68"/>
      <c r="AA434" s="68"/>
      <c r="AB434" s="68"/>
      <c r="AC434" s="68"/>
      <c r="AD434" s="68"/>
      <c r="AE434" s="68"/>
      <c r="AF434" s="68"/>
      <c r="AG434" s="68"/>
      <c r="AH434" s="68"/>
      <c r="AI434" s="68"/>
      <c r="AJ434" s="68"/>
    </row>
    <row r="435" spans="1:36" ht="15.75" customHeight="1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  <c r="Y435" s="68"/>
      <c r="Z435" s="68"/>
      <c r="AA435" s="68"/>
      <c r="AB435" s="68"/>
      <c r="AC435" s="68"/>
      <c r="AD435" s="68"/>
      <c r="AE435" s="68"/>
      <c r="AF435" s="68"/>
      <c r="AG435" s="68"/>
      <c r="AH435" s="68"/>
      <c r="AI435" s="68"/>
      <c r="AJ435" s="68"/>
    </row>
    <row r="436" spans="1:36" ht="15.75" customHeight="1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  <c r="U436" s="68"/>
      <c r="V436" s="68"/>
      <c r="W436" s="68"/>
      <c r="X436" s="68"/>
      <c r="Y436" s="68"/>
      <c r="Z436" s="68"/>
      <c r="AA436" s="68"/>
      <c r="AB436" s="68"/>
      <c r="AC436" s="68"/>
      <c r="AD436" s="68"/>
      <c r="AE436" s="68"/>
      <c r="AF436" s="68"/>
      <c r="AG436" s="68"/>
      <c r="AH436" s="68"/>
      <c r="AI436" s="68"/>
      <c r="AJ436" s="68"/>
    </row>
    <row r="437" spans="1:36" ht="15.75" customHeight="1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  <c r="U437" s="68"/>
      <c r="V437" s="68"/>
      <c r="W437" s="68"/>
      <c r="X437" s="68"/>
      <c r="Y437" s="68"/>
      <c r="Z437" s="68"/>
      <c r="AA437" s="68"/>
      <c r="AB437" s="68"/>
      <c r="AC437" s="68"/>
      <c r="AD437" s="68"/>
      <c r="AE437" s="68"/>
      <c r="AF437" s="68"/>
      <c r="AG437" s="68"/>
      <c r="AH437" s="68"/>
      <c r="AI437" s="68"/>
      <c r="AJ437" s="68"/>
    </row>
    <row r="438" spans="1:36" ht="15.75" customHeight="1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</row>
    <row r="439" spans="1:36" ht="15.75" customHeight="1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</row>
    <row r="440" spans="1:36" ht="15.75" customHeight="1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</row>
    <row r="441" spans="1:36" ht="15.75" customHeight="1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</row>
    <row r="442" spans="1:36" ht="15.75" customHeight="1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</row>
    <row r="443" spans="1:36" ht="15.75" customHeight="1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</row>
    <row r="444" spans="1:36" ht="15.75" customHeight="1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</row>
    <row r="445" spans="1:36" ht="15.75" customHeight="1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</row>
    <row r="446" spans="1:36" ht="15.75" customHeight="1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</row>
    <row r="447" spans="1:36" ht="15.75" customHeight="1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</row>
    <row r="448" spans="1:36" ht="15.75" customHeight="1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</row>
    <row r="449" spans="1:36" ht="15.75" customHeight="1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</row>
    <row r="450" spans="1:36" ht="15.75" customHeight="1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</row>
    <row r="451" spans="1:36" ht="15.75" customHeight="1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</row>
    <row r="452" spans="1:36" ht="15.75" customHeight="1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</row>
    <row r="453" spans="1:36" ht="15.75" customHeight="1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</row>
    <row r="454" spans="1:36" ht="15.75" customHeight="1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</row>
    <row r="455" spans="1:36" ht="15.75" customHeight="1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</row>
    <row r="456" spans="1:36" ht="15.75" customHeight="1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</row>
    <row r="457" spans="1:36" ht="15.75" customHeight="1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</row>
    <row r="458" spans="1:36" ht="15.75" customHeight="1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  <c r="U458" s="68"/>
      <c r="V458" s="68"/>
      <c r="W458" s="68"/>
      <c r="X458" s="68"/>
      <c r="Y458" s="68"/>
      <c r="Z458" s="68"/>
      <c r="AA458" s="68"/>
      <c r="AB458" s="68"/>
      <c r="AC458" s="68"/>
      <c r="AD458" s="68"/>
      <c r="AE458" s="68"/>
      <c r="AF458" s="68"/>
      <c r="AG458" s="68"/>
      <c r="AH458" s="68"/>
      <c r="AI458" s="68"/>
      <c r="AJ458" s="68"/>
    </row>
    <row r="459" spans="1:36" ht="15.75" customHeight="1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  <c r="U459" s="68"/>
      <c r="V459" s="68"/>
      <c r="W459" s="68"/>
      <c r="X459" s="68"/>
      <c r="Y459" s="68"/>
      <c r="Z459" s="68"/>
      <c r="AA459" s="68"/>
      <c r="AB459" s="68"/>
      <c r="AC459" s="68"/>
      <c r="AD459" s="68"/>
      <c r="AE459" s="68"/>
      <c r="AF459" s="68"/>
      <c r="AG459" s="68"/>
      <c r="AH459" s="68"/>
      <c r="AI459" s="68"/>
      <c r="AJ459" s="68"/>
    </row>
    <row r="460" spans="1:36" ht="15.75" customHeight="1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  <c r="U460" s="68"/>
      <c r="V460" s="68"/>
      <c r="W460" s="68"/>
      <c r="X460" s="68"/>
      <c r="Y460" s="68"/>
      <c r="Z460" s="68"/>
      <c r="AA460" s="68"/>
      <c r="AB460" s="68"/>
      <c r="AC460" s="68"/>
      <c r="AD460" s="68"/>
      <c r="AE460" s="68"/>
      <c r="AF460" s="68"/>
      <c r="AG460" s="68"/>
      <c r="AH460" s="68"/>
      <c r="AI460" s="68"/>
      <c r="AJ460" s="68"/>
    </row>
    <row r="461" spans="1:36" ht="15.75" customHeight="1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  <c r="AB461" s="68"/>
      <c r="AC461" s="68"/>
      <c r="AD461" s="68"/>
      <c r="AE461" s="68"/>
      <c r="AF461" s="68"/>
      <c r="AG461" s="68"/>
      <c r="AH461" s="68"/>
      <c r="AI461" s="68"/>
      <c r="AJ461" s="68"/>
    </row>
    <row r="462" spans="1:36" ht="15.75" customHeight="1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  <c r="U462" s="68"/>
      <c r="V462" s="68"/>
      <c r="W462" s="68"/>
      <c r="X462" s="68"/>
      <c r="Y462" s="68"/>
      <c r="Z462" s="68"/>
      <c r="AA462" s="68"/>
      <c r="AB462" s="68"/>
      <c r="AC462" s="68"/>
      <c r="AD462" s="68"/>
      <c r="AE462" s="68"/>
      <c r="AF462" s="68"/>
      <c r="AG462" s="68"/>
      <c r="AH462" s="68"/>
      <c r="AI462" s="68"/>
      <c r="AJ462" s="68"/>
    </row>
    <row r="463" spans="1:36" ht="15.75" customHeight="1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  <c r="U463" s="68"/>
      <c r="V463" s="68"/>
      <c r="W463" s="68"/>
      <c r="X463" s="68"/>
      <c r="Y463" s="68"/>
      <c r="Z463" s="68"/>
      <c r="AA463" s="68"/>
      <c r="AB463" s="68"/>
      <c r="AC463" s="68"/>
      <c r="AD463" s="68"/>
      <c r="AE463" s="68"/>
      <c r="AF463" s="68"/>
      <c r="AG463" s="68"/>
      <c r="AH463" s="68"/>
      <c r="AI463" s="68"/>
      <c r="AJ463" s="68"/>
    </row>
    <row r="464" spans="1:36" ht="15.75" customHeight="1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  <c r="U464" s="68"/>
      <c r="V464" s="68"/>
      <c r="W464" s="68"/>
      <c r="X464" s="68"/>
      <c r="Y464" s="68"/>
      <c r="Z464" s="68"/>
      <c r="AA464" s="68"/>
      <c r="AB464" s="68"/>
      <c r="AC464" s="68"/>
      <c r="AD464" s="68"/>
      <c r="AE464" s="68"/>
      <c r="AF464" s="68"/>
      <c r="AG464" s="68"/>
      <c r="AH464" s="68"/>
      <c r="AI464" s="68"/>
      <c r="AJ464" s="68"/>
    </row>
    <row r="465" spans="1:36" ht="15.75" customHeight="1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  <c r="U465" s="68"/>
      <c r="V465" s="68"/>
      <c r="W465" s="68"/>
      <c r="X465" s="68"/>
      <c r="Y465" s="68"/>
      <c r="Z465" s="68"/>
      <c r="AA465" s="68"/>
      <c r="AB465" s="68"/>
      <c r="AC465" s="68"/>
      <c r="AD465" s="68"/>
      <c r="AE465" s="68"/>
      <c r="AF465" s="68"/>
      <c r="AG465" s="68"/>
      <c r="AH465" s="68"/>
      <c r="AI465" s="68"/>
      <c r="AJ465" s="68"/>
    </row>
    <row r="466" spans="1:36" ht="15.75" customHeight="1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  <c r="U466" s="68"/>
      <c r="V466" s="68"/>
      <c r="W466" s="68"/>
      <c r="X466" s="68"/>
      <c r="Y466" s="68"/>
      <c r="Z466" s="68"/>
      <c r="AA466" s="68"/>
      <c r="AB466" s="68"/>
      <c r="AC466" s="68"/>
      <c r="AD466" s="68"/>
      <c r="AE466" s="68"/>
      <c r="AF466" s="68"/>
      <c r="AG466" s="68"/>
      <c r="AH466" s="68"/>
      <c r="AI466" s="68"/>
      <c r="AJ466" s="68"/>
    </row>
    <row r="467" spans="1:36" ht="15.75" customHeight="1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  <c r="U467" s="68"/>
      <c r="V467" s="68"/>
      <c r="W467" s="68"/>
      <c r="X467" s="68"/>
      <c r="Y467" s="68"/>
      <c r="Z467" s="68"/>
      <c r="AA467" s="68"/>
      <c r="AB467" s="68"/>
      <c r="AC467" s="68"/>
      <c r="AD467" s="68"/>
      <c r="AE467" s="68"/>
      <c r="AF467" s="68"/>
      <c r="AG467" s="68"/>
      <c r="AH467" s="68"/>
      <c r="AI467" s="68"/>
      <c r="AJ467" s="68"/>
    </row>
    <row r="468" spans="1:36" ht="15.75" customHeight="1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  <c r="U468" s="68"/>
      <c r="V468" s="68"/>
      <c r="W468" s="68"/>
      <c r="X468" s="68"/>
      <c r="Y468" s="68"/>
      <c r="Z468" s="68"/>
      <c r="AA468" s="68"/>
      <c r="AB468" s="68"/>
      <c r="AC468" s="68"/>
      <c r="AD468" s="68"/>
      <c r="AE468" s="68"/>
      <c r="AF468" s="68"/>
      <c r="AG468" s="68"/>
      <c r="AH468" s="68"/>
      <c r="AI468" s="68"/>
      <c r="AJ468" s="68"/>
    </row>
    <row r="469" spans="1:36" ht="15.75" customHeight="1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  <c r="U469" s="68"/>
      <c r="V469" s="68"/>
      <c r="W469" s="68"/>
      <c r="X469" s="68"/>
      <c r="Y469" s="68"/>
      <c r="Z469" s="68"/>
      <c r="AA469" s="68"/>
      <c r="AB469" s="68"/>
      <c r="AC469" s="68"/>
      <c r="AD469" s="68"/>
      <c r="AE469" s="68"/>
      <c r="AF469" s="68"/>
      <c r="AG469" s="68"/>
      <c r="AH469" s="68"/>
      <c r="AI469" s="68"/>
      <c r="AJ469" s="68"/>
    </row>
    <row r="470" spans="1:36" ht="15.75" customHeight="1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  <c r="U470" s="68"/>
      <c r="V470" s="68"/>
      <c r="W470" s="68"/>
      <c r="X470" s="68"/>
      <c r="Y470" s="68"/>
      <c r="Z470" s="68"/>
      <c r="AA470" s="68"/>
      <c r="AB470" s="68"/>
      <c r="AC470" s="68"/>
      <c r="AD470" s="68"/>
      <c r="AE470" s="68"/>
      <c r="AF470" s="68"/>
      <c r="AG470" s="68"/>
      <c r="AH470" s="68"/>
      <c r="AI470" s="68"/>
      <c r="AJ470" s="68"/>
    </row>
    <row r="471" spans="1:36" ht="15.75" customHeight="1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  <c r="U471" s="68"/>
      <c r="V471" s="68"/>
      <c r="W471" s="68"/>
      <c r="X471" s="68"/>
      <c r="Y471" s="68"/>
      <c r="Z471" s="68"/>
      <c r="AA471" s="68"/>
      <c r="AB471" s="68"/>
      <c r="AC471" s="68"/>
      <c r="AD471" s="68"/>
      <c r="AE471" s="68"/>
      <c r="AF471" s="68"/>
      <c r="AG471" s="68"/>
      <c r="AH471" s="68"/>
      <c r="AI471" s="68"/>
      <c r="AJ471" s="68"/>
    </row>
    <row r="472" spans="1:36" ht="15.75" customHeight="1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  <c r="U472" s="68"/>
      <c r="V472" s="68"/>
      <c r="W472" s="68"/>
      <c r="X472" s="68"/>
      <c r="Y472" s="68"/>
      <c r="Z472" s="68"/>
      <c r="AA472" s="68"/>
      <c r="AB472" s="68"/>
      <c r="AC472" s="68"/>
      <c r="AD472" s="68"/>
      <c r="AE472" s="68"/>
      <c r="AF472" s="68"/>
      <c r="AG472" s="68"/>
      <c r="AH472" s="68"/>
      <c r="AI472" s="68"/>
      <c r="AJ472" s="68"/>
    </row>
    <row r="473" spans="1:36" ht="15.75" customHeight="1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  <c r="U473" s="68"/>
      <c r="V473" s="68"/>
      <c r="W473" s="68"/>
      <c r="X473" s="68"/>
      <c r="Y473" s="68"/>
      <c r="Z473" s="68"/>
      <c r="AA473" s="68"/>
      <c r="AB473" s="68"/>
      <c r="AC473" s="68"/>
      <c r="AD473" s="68"/>
      <c r="AE473" s="68"/>
      <c r="AF473" s="68"/>
      <c r="AG473" s="68"/>
      <c r="AH473" s="68"/>
      <c r="AI473" s="68"/>
      <c r="AJ473" s="68"/>
    </row>
    <row r="474" spans="1:36" ht="15.75" customHeight="1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  <c r="AB474" s="68"/>
      <c r="AC474" s="68"/>
      <c r="AD474" s="68"/>
      <c r="AE474" s="68"/>
      <c r="AF474" s="68"/>
      <c r="AG474" s="68"/>
      <c r="AH474" s="68"/>
      <c r="AI474" s="68"/>
      <c r="AJ474" s="68"/>
    </row>
    <row r="475" spans="1:36" ht="15.75" customHeight="1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  <c r="U475" s="68"/>
      <c r="V475" s="68"/>
      <c r="W475" s="68"/>
      <c r="X475" s="68"/>
      <c r="Y475" s="68"/>
      <c r="Z475" s="68"/>
      <c r="AA475" s="68"/>
      <c r="AB475" s="68"/>
      <c r="AC475" s="68"/>
      <c r="AD475" s="68"/>
      <c r="AE475" s="68"/>
      <c r="AF475" s="68"/>
      <c r="AG475" s="68"/>
      <c r="AH475" s="68"/>
      <c r="AI475" s="68"/>
      <c r="AJ475" s="68"/>
    </row>
    <row r="476" spans="1:36" ht="15.75" customHeight="1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  <c r="U476" s="68"/>
      <c r="V476" s="68"/>
      <c r="W476" s="68"/>
      <c r="X476" s="68"/>
      <c r="Y476" s="68"/>
      <c r="Z476" s="68"/>
      <c r="AA476" s="68"/>
      <c r="AB476" s="68"/>
      <c r="AC476" s="68"/>
      <c r="AD476" s="68"/>
      <c r="AE476" s="68"/>
      <c r="AF476" s="68"/>
      <c r="AG476" s="68"/>
      <c r="AH476" s="68"/>
      <c r="AI476" s="68"/>
      <c r="AJ476" s="68"/>
    </row>
    <row r="477" spans="1:36" ht="15.75" customHeight="1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  <c r="U477" s="68"/>
      <c r="V477" s="68"/>
      <c r="W477" s="68"/>
      <c r="X477" s="68"/>
      <c r="Y477" s="68"/>
      <c r="Z477" s="68"/>
      <c r="AA477" s="68"/>
      <c r="AB477" s="68"/>
      <c r="AC477" s="68"/>
      <c r="AD477" s="68"/>
      <c r="AE477" s="68"/>
      <c r="AF477" s="68"/>
      <c r="AG477" s="68"/>
      <c r="AH477" s="68"/>
      <c r="AI477" s="68"/>
      <c r="AJ477" s="68"/>
    </row>
    <row r="478" spans="1:36" ht="15.75" customHeight="1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  <c r="U478" s="68"/>
      <c r="V478" s="68"/>
      <c r="W478" s="68"/>
      <c r="X478" s="68"/>
      <c r="Y478" s="68"/>
      <c r="Z478" s="68"/>
      <c r="AA478" s="68"/>
      <c r="AB478" s="68"/>
      <c r="AC478" s="68"/>
      <c r="AD478" s="68"/>
      <c r="AE478" s="68"/>
      <c r="AF478" s="68"/>
      <c r="AG478" s="68"/>
      <c r="AH478" s="68"/>
      <c r="AI478" s="68"/>
      <c r="AJ478" s="68"/>
    </row>
    <row r="479" spans="1:36" ht="15.75" customHeight="1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  <c r="U479" s="68"/>
      <c r="V479" s="68"/>
      <c r="W479" s="68"/>
      <c r="X479" s="68"/>
      <c r="Y479" s="68"/>
      <c r="Z479" s="68"/>
      <c r="AA479" s="68"/>
      <c r="AB479" s="68"/>
      <c r="AC479" s="68"/>
      <c r="AD479" s="68"/>
      <c r="AE479" s="68"/>
      <c r="AF479" s="68"/>
      <c r="AG479" s="68"/>
      <c r="AH479" s="68"/>
      <c r="AI479" s="68"/>
      <c r="AJ479" s="68"/>
    </row>
    <row r="480" spans="1:36" ht="15.75" customHeight="1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  <c r="U480" s="68"/>
      <c r="V480" s="68"/>
      <c r="W480" s="68"/>
      <c r="X480" s="68"/>
      <c r="Y480" s="68"/>
      <c r="Z480" s="68"/>
      <c r="AA480" s="68"/>
      <c r="AB480" s="68"/>
      <c r="AC480" s="68"/>
      <c r="AD480" s="68"/>
      <c r="AE480" s="68"/>
      <c r="AF480" s="68"/>
      <c r="AG480" s="68"/>
      <c r="AH480" s="68"/>
      <c r="AI480" s="68"/>
      <c r="AJ480" s="68"/>
    </row>
    <row r="481" spans="1:36" ht="15.75" customHeight="1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  <c r="U481" s="68"/>
      <c r="V481" s="68"/>
      <c r="W481" s="68"/>
      <c r="X481" s="68"/>
      <c r="Y481" s="68"/>
      <c r="Z481" s="68"/>
      <c r="AA481" s="68"/>
      <c r="AB481" s="68"/>
      <c r="AC481" s="68"/>
      <c r="AD481" s="68"/>
      <c r="AE481" s="68"/>
      <c r="AF481" s="68"/>
      <c r="AG481" s="68"/>
      <c r="AH481" s="68"/>
      <c r="AI481" s="68"/>
      <c r="AJ481" s="68"/>
    </row>
    <row r="482" spans="1:36" ht="15.75" customHeight="1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  <c r="U482" s="68"/>
      <c r="V482" s="68"/>
      <c r="W482" s="68"/>
      <c r="X482" s="68"/>
      <c r="Y482" s="68"/>
      <c r="Z482" s="68"/>
      <c r="AA482" s="68"/>
      <c r="AB482" s="68"/>
      <c r="AC482" s="68"/>
      <c r="AD482" s="68"/>
      <c r="AE482" s="68"/>
      <c r="AF482" s="68"/>
      <c r="AG482" s="68"/>
      <c r="AH482" s="68"/>
      <c r="AI482" s="68"/>
      <c r="AJ482" s="68"/>
    </row>
    <row r="483" spans="1:36" ht="15.75" customHeight="1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  <c r="U483" s="68"/>
      <c r="V483" s="68"/>
      <c r="W483" s="68"/>
      <c r="X483" s="68"/>
      <c r="Y483" s="68"/>
      <c r="Z483" s="68"/>
      <c r="AA483" s="68"/>
      <c r="AB483" s="68"/>
      <c r="AC483" s="68"/>
      <c r="AD483" s="68"/>
      <c r="AE483" s="68"/>
      <c r="AF483" s="68"/>
      <c r="AG483" s="68"/>
      <c r="AH483" s="68"/>
      <c r="AI483" s="68"/>
      <c r="AJ483" s="68"/>
    </row>
    <row r="484" spans="1:36" ht="15.75" customHeight="1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  <c r="U484" s="68"/>
      <c r="V484" s="68"/>
      <c r="W484" s="68"/>
      <c r="X484" s="68"/>
      <c r="Y484" s="68"/>
      <c r="Z484" s="68"/>
      <c r="AA484" s="68"/>
      <c r="AB484" s="68"/>
      <c r="AC484" s="68"/>
      <c r="AD484" s="68"/>
      <c r="AE484" s="68"/>
      <c r="AF484" s="68"/>
      <c r="AG484" s="68"/>
      <c r="AH484" s="68"/>
      <c r="AI484" s="68"/>
      <c r="AJ484" s="68"/>
    </row>
    <row r="485" spans="1:36" ht="15.75" customHeight="1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  <c r="U485" s="68"/>
      <c r="V485" s="68"/>
      <c r="W485" s="68"/>
      <c r="X485" s="68"/>
      <c r="Y485" s="68"/>
      <c r="Z485" s="68"/>
      <c r="AA485" s="68"/>
      <c r="AB485" s="68"/>
      <c r="AC485" s="68"/>
      <c r="AD485" s="68"/>
      <c r="AE485" s="68"/>
      <c r="AF485" s="68"/>
      <c r="AG485" s="68"/>
      <c r="AH485" s="68"/>
      <c r="AI485" s="68"/>
      <c r="AJ485" s="68"/>
    </row>
    <row r="486" spans="1:36" ht="15" customHeight="1">
      <c r="A486" s="68"/>
      <c r="B486" s="68"/>
      <c r="C486" s="68"/>
      <c r="D486" s="68"/>
      <c r="E486" s="68"/>
      <c r="F486" s="68">
        <f>IF(AE449&lt;0,0,AE449)</f>
        <v>0</v>
      </c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  <c r="U486" s="68"/>
      <c r="V486" s="68"/>
      <c r="W486" s="68"/>
      <c r="X486" s="68"/>
      <c r="Y486" s="68"/>
      <c r="Z486" s="68"/>
      <c r="AA486" s="68"/>
      <c r="AB486" s="68"/>
      <c r="AC486" s="68"/>
      <c r="AD486" s="68"/>
      <c r="AE486" s="68"/>
      <c r="AF486" s="68"/>
      <c r="AG486" s="68"/>
      <c r="AH486" s="68"/>
      <c r="AI486" s="68"/>
      <c r="AJ486" s="68"/>
    </row>
    <row r="487" spans="1:36" ht="15.75" customHeight="1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  <c r="AB487" s="68"/>
      <c r="AC487" s="68"/>
      <c r="AD487" s="68"/>
      <c r="AE487" s="68"/>
      <c r="AF487" s="68"/>
      <c r="AG487" s="68"/>
      <c r="AH487" s="68"/>
      <c r="AI487" s="68"/>
      <c r="AJ487" s="68"/>
    </row>
    <row r="488" spans="1:36" ht="15.75" customHeight="1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  <c r="U488" s="68"/>
      <c r="V488" s="68"/>
      <c r="W488" s="68"/>
      <c r="X488" s="68"/>
      <c r="Y488" s="68"/>
      <c r="Z488" s="68"/>
      <c r="AA488" s="68"/>
      <c r="AB488" s="68"/>
      <c r="AC488" s="68"/>
      <c r="AD488" s="68"/>
      <c r="AE488" s="68"/>
      <c r="AF488" s="68"/>
      <c r="AG488" s="68"/>
      <c r="AH488" s="68"/>
      <c r="AI488" s="68"/>
      <c r="AJ488" s="68"/>
    </row>
    <row r="489" spans="1:36" ht="15.75" customHeight="1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  <c r="U489" s="68"/>
      <c r="V489" s="68"/>
      <c r="W489" s="68"/>
      <c r="X489" s="68"/>
      <c r="Y489" s="68"/>
      <c r="Z489" s="68"/>
      <c r="AA489" s="68"/>
      <c r="AB489" s="68"/>
      <c r="AC489" s="68"/>
      <c r="AD489" s="68"/>
      <c r="AE489" s="68"/>
      <c r="AF489" s="68"/>
      <c r="AG489" s="68"/>
      <c r="AH489" s="68"/>
      <c r="AI489" s="68"/>
      <c r="AJ489" s="68"/>
    </row>
    <row r="490" spans="1:36" ht="15.75" customHeight="1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  <c r="U490" s="68"/>
      <c r="V490" s="68"/>
      <c r="W490" s="68"/>
      <c r="X490" s="68"/>
      <c r="Y490" s="68"/>
      <c r="Z490" s="68"/>
      <c r="AA490" s="68"/>
      <c r="AB490" s="68"/>
      <c r="AC490" s="68"/>
      <c r="AD490" s="68"/>
      <c r="AE490" s="68"/>
      <c r="AF490" s="68"/>
      <c r="AG490" s="68"/>
      <c r="AH490" s="68"/>
      <c r="AI490" s="68"/>
      <c r="AJ490" s="68"/>
    </row>
    <row r="491" spans="1:36" ht="15.75" customHeight="1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  <c r="U491" s="68"/>
      <c r="V491" s="68"/>
      <c r="W491" s="68"/>
      <c r="X491" s="68"/>
      <c r="Y491" s="68"/>
      <c r="Z491" s="68"/>
      <c r="AA491" s="68"/>
      <c r="AB491" s="68"/>
      <c r="AC491" s="68"/>
      <c r="AD491" s="68"/>
      <c r="AE491" s="68"/>
      <c r="AF491" s="68"/>
      <c r="AG491" s="68"/>
      <c r="AH491" s="68"/>
      <c r="AI491" s="68"/>
      <c r="AJ491" s="68"/>
    </row>
    <row r="492" spans="1:36" ht="15.75" customHeight="1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  <c r="U492" s="68"/>
      <c r="V492" s="68"/>
      <c r="W492" s="68"/>
      <c r="X492" s="68"/>
      <c r="Y492" s="68"/>
      <c r="Z492" s="68"/>
      <c r="AA492" s="68"/>
      <c r="AB492" s="68"/>
      <c r="AC492" s="68"/>
      <c r="AD492" s="68"/>
      <c r="AE492" s="68"/>
      <c r="AF492" s="68"/>
      <c r="AG492" s="68"/>
      <c r="AH492" s="68"/>
      <c r="AI492" s="68"/>
      <c r="AJ492" s="68"/>
    </row>
    <row r="493" spans="1:36" ht="15.75" customHeight="1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  <c r="U493" s="68"/>
      <c r="V493" s="68"/>
      <c r="W493" s="68"/>
      <c r="X493" s="68"/>
      <c r="Y493" s="68"/>
      <c r="Z493" s="68"/>
      <c r="AA493" s="68"/>
      <c r="AB493" s="68"/>
      <c r="AC493" s="68"/>
      <c r="AD493" s="68"/>
      <c r="AE493" s="68"/>
      <c r="AF493" s="68"/>
      <c r="AG493" s="68"/>
      <c r="AH493" s="68"/>
      <c r="AI493" s="68"/>
      <c r="AJ493" s="68"/>
    </row>
    <row r="494" spans="1:36" ht="15.75" customHeight="1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  <c r="U494" s="68"/>
      <c r="V494" s="68"/>
      <c r="W494" s="68"/>
      <c r="X494" s="68"/>
      <c r="Y494" s="68"/>
      <c r="Z494" s="68"/>
      <c r="AA494" s="68"/>
      <c r="AB494" s="68"/>
      <c r="AC494" s="68"/>
      <c r="AD494" s="68"/>
      <c r="AE494" s="68"/>
      <c r="AF494" s="68"/>
      <c r="AG494" s="68"/>
      <c r="AH494" s="68"/>
      <c r="AI494" s="68"/>
      <c r="AJ494" s="68"/>
    </row>
    <row r="495" spans="1:36" ht="15.75" customHeight="1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  <c r="U495" s="68"/>
      <c r="V495" s="68"/>
      <c r="W495" s="68"/>
      <c r="X495" s="68"/>
      <c r="Y495" s="68"/>
      <c r="Z495" s="68"/>
      <c r="AA495" s="68"/>
      <c r="AB495" s="68"/>
      <c r="AC495" s="68"/>
      <c r="AD495" s="68"/>
      <c r="AE495" s="68"/>
      <c r="AF495" s="68"/>
      <c r="AG495" s="68"/>
      <c r="AH495" s="68"/>
      <c r="AI495" s="68"/>
      <c r="AJ495" s="68"/>
    </row>
    <row r="496" spans="1:36" ht="15.75" customHeight="1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  <c r="U496" s="68"/>
      <c r="V496" s="68"/>
      <c r="W496" s="68"/>
      <c r="X496" s="68"/>
      <c r="Y496" s="68"/>
      <c r="Z496" s="68"/>
      <c r="AA496" s="68"/>
      <c r="AB496" s="68"/>
      <c r="AC496" s="68"/>
      <c r="AD496" s="68"/>
      <c r="AE496" s="68"/>
      <c r="AF496" s="68"/>
      <c r="AG496" s="68"/>
      <c r="AH496" s="68"/>
      <c r="AI496" s="68"/>
      <c r="AJ496" s="68"/>
    </row>
    <row r="497" spans="1:36" ht="15.75" customHeight="1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  <c r="U497" s="68"/>
      <c r="V497" s="68"/>
      <c r="W497" s="68"/>
      <c r="X497" s="68"/>
      <c r="Y497" s="68"/>
      <c r="Z497" s="68"/>
      <c r="AA497" s="68"/>
      <c r="AB497" s="68"/>
      <c r="AC497" s="68"/>
      <c r="AD497" s="68"/>
      <c r="AE497" s="68"/>
      <c r="AF497" s="68"/>
      <c r="AG497" s="68"/>
      <c r="AH497" s="68"/>
      <c r="AI497" s="68"/>
      <c r="AJ497" s="68"/>
    </row>
    <row r="498" spans="1:36" ht="15.75" customHeight="1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  <c r="U498" s="68"/>
      <c r="V498" s="68"/>
      <c r="W498" s="68"/>
      <c r="X498" s="68"/>
      <c r="Y498" s="68"/>
      <c r="Z498" s="68"/>
      <c r="AA498" s="68"/>
      <c r="AB498" s="68"/>
      <c r="AC498" s="68"/>
      <c r="AD498" s="68"/>
      <c r="AE498" s="68"/>
      <c r="AF498" s="68"/>
      <c r="AG498" s="68"/>
      <c r="AH498" s="68"/>
      <c r="AI498" s="68"/>
      <c r="AJ498" s="68"/>
    </row>
    <row r="499" spans="1:36" ht="15.75" customHeight="1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  <c r="U499" s="68"/>
      <c r="V499" s="68"/>
      <c r="W499" s="68"/>
      <c r="X499" s="68"/>
      <c r="Y499" s="68"/>
      <c r="Z499" s="68"/>
      <c r="AA499" s="68"/>
      <c r="AB499" s="68"/>
      <c r="AC499" s="68"/>
      <c r="AD499" s="68"/>
      <c r="AE499" s="68"/>
      <c r="AF499" s="68"/>
      <c r="AG499" s="68"/>
      <c r="AH499" s="68"/>
      <c r="AI499" s="68"/>
      <c r="AJ499" s="68"/>
    </row>
    <row r="500" spans="1:36" ht="15.75" customHeight="1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  <c r="AB500" s="68"/>
      <c r="AC500" s="68"/>
      <c r="AD500" s="68"/>
      <c r="AE500" s="68"/>
      <c r="AF500" s="68"/>
      <c r="AG500" s="68"/>
      <c r="AH500" s="68"/>
      <c r="AI500" s="68"/>
      <c r="AJ500" s="68"/>
    </row>
    <row r="501" spans="1:36" ht="15.75" customHeight="1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  <c r="U501" s="68"/>
      <c r="V501" s="68"/>
      <c r="W501" s="68"/>
      <c r="X501" s="68"/>
      <c r="Y501" s="68"/>
      <c r="Z501" s="68"/>
      <c r="AA501" s="68"/>
      <c r="AB501" s="68"/>
      <c r="AC501" s="68"/>
      <c r="AD501" s="68"/>
      <c r="AE501" s="68"/>
      <c r="AF501" s="68"/>
      <c r="AG501" s="68"/>
      <c r="AH501" s="68"/>
      <c r="AI501" s="68"/>
      <c r="AJ501" s="68"/>
    </row>
    <row r="502" spans="1:36" ht="15.75" customHeight="1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  <c r="U502" s="68"/>
      <c r="V502" s="68"/>
      <c r="W502" s="68"/>
      <c r="X502" s="68"/>
      <c r="Y502" s="68"/>
      <c r="Z502" s="68"/>
      <c r="AA502" s="68"/>
      <c r="AB502" s="68"/>
      <c r="AC502" s="68"/>
      <c r="AD502" s="68"/>
      <c r="AE502" s="68"/>
      <c r="AF502" s="68"/>
      <c r="AG502" s="68"/>
      <c r="AH502" s="68"/>
      <c r="AI502" s="68"/>
      <c r="AJ502" s="68"/>
    </row>
    <row r="503" spans="1:36" ht="15.75" customHeight="1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  <c r="U503" s="68"/>
      <c r="V503" s="68"/>
      <c r="W503" s="68"/>
      <c r="X503" s="68"/>
      <c r="Y503" s="68"/>
      <c r="Z503" s="68"/>
      <c r="AA503" s="68"/>
      <c r="AB503" s="68"/>
      <c r="AC503" s="68"/>
      <c r="AD503" s="68"/>
      <c r="AE503" s="68"/>
      <c r="AF503" s="68"/>
      <c r="AG503" s="68"/>
      <c r="AH503" s="68"/>
      <c r="AI503" s="68"/>
      <c r="AJ503" s="68"/>
    </row>
    <row r="504" spans="1:36" ht="15.75" customHeight="1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  <c r="U504" s="68"/>
      <c r="V504" s="68"/>
      <c r="W504" s="68"/>
      <c r="X504" s="68"/>
      <c r="Y504" s="68"/>
      <c r="Z504" s="68"/>
      <c r="AA504" s="68"/>
      <c r="AB504" s="68"/>
      <c r="AC504" s="68"/>
      <c r="AD504" s="68"/>
      <c r="AE504" s="68"/>
      <c r="AF504" s="68"/>
      <c r="AG504" s="68"/>
      <c r="AH504" s="68"/>
      <c r="AI504" s="68"/>
      <c r="AJ504" s="68"/>
    </row>
    <row r="505" spans="1:36" ht="15.75" customHeight="1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  <c r="U505" s="68"/>
      <c r="V505" s="68"/>
      <c r="W505" s="68"/>
      <c r="X505" s="68"/>
      <c r="Y505" s="68"/>
      <c r="Z505" s="68"/>
      <c r="AA505" s="68"/>
      <c r="AB505" s="68"/>
      <c r="AC505" s="68"/>
      <c r="AD505" s="68"/>
      <c r="AE505" s="68"/>
      <c r="AF505" s="68"/>
      <c r="AG505" s="68"/>
      <c r="AH505" s="68"/>
      <c r="AI505" s="68"/>
      <c r="AJ505" s="68"/>
    </row>
    <row r="506" spans="1:36" ht="15.75" customHeight="1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  <c r="U506" s="68"/>
      <c r="V506" s="68"/>
      <c r="W506" s="68"/>
      <c r="X506" s="68"/>
      <c r="Y506" s="68"/>
      <c r="Z506" s="68"/>
      <c r="AA506" s="68"/>
      <c r="AB506" s="68"/>
      <c r="AC506" s="68"/>
      <c r="AD506" s="68"/>
      <c r="AE506" s="68"/>
      <c r="AF506" s="68"/>
      <c r="AG506" s="68"/>
      <c r="AH506" s="68"/>
      <c r="AI506" s="68"/>
      <c r="AJ506" s="68"/>
    </row>
    <row r="507" spans="1:36" ht="15.75" customHeight="1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  <c r="U507" s="68"/>
      <c r="V507" s="68"/>
      <c r="W507" s="68"/>
      <c r="X507" s="68"/>
      <c r="Y507" s="68"/>
      <c r="Z507" s="68"/>
      <c r="AA507" s="68"/>
      <c r="AB507" s="68"/>
      <c r="AC507" s="68"/>
      <c r="AD507" s="68"/>
      <c r="AE507" s="68"/>
      <c r="AF507" s="68"/>
      <c r="AG507" s="68"/>
      <c r="AH507" s="68"/>
      <c r="AI507" s="68"/>
      <c r="AJ507" s="68"/>
    </row>
    <row r="508" spans="1:36" ht="15.75" customHeight="1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  <c r="U508" s="68"/>
      <c r="V508" s="68"/>
      <c r="W508" s="68"/>
      <c r="X508" s="68"/>
      <c r="Y508" s="68"/>
      <c r="Z508" s="68"/>
      <c r="AA508" s="68"/>
      <c r="AB508" s="68"/>
      <c r="AC508" s="68"/>
      <c r="AD508" s="68"/>
      <c r="AE508" s="68"/>
      <c r="AF508" s="68"/>
      <c r="AG508" s="68"/>
      <c r="AH508" s="68"/>
      <c r="AI508" s="68"/>
      <c r="AJ508" s="68"/>
    </row>
    <row r="509" spans="1:36" ht="15" customHeight="1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>
        <f>AE464*0.369863</f>
        <v>0</v>
      </c>
      <c r="R509" s="68"/>
      <c r="S509" s="68"/>
      <c r="T509" s="68"/>
      <c r="U509" s="68"/>
      <c r="V509" s="68"/>
      <c r="W509" s="68"/>
      <c r="X509" s="68"/>
      <c r="Y509" s="68"/>
      <c r="Z509" s="68"/>
      <c r="AA509" s="68"/>
      <c r="AB509" s="68"/>
      <c r="AC509" s="68"/>
      <c r="AD509" s="68"/>
      <c r="AE509" s="68"/>
      <c r="AF509" s="68"/>
      <c r="AG509" s="68"/>
      <c r="AH509" s="68"/>
      <c r="AI509" s="68"/>
      <c r="AJ509" s="68"/>
    </row>
    <row r="510" spans="1:36" ht="15.75" customHeight="1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  <c r="U510" s="68"/>
      <c r="V510" s="68"/>
      <c r="W510" s="68"/>
      <c r="X510" s="68"/>
      <c r="Y510" s="68"/>
      <c r="Z510" s="68"/>
      <c r="AA510" s="68"/>
      <c r="AB510" s="68"/>
      <c r="AC510" s="68"/>
      <c r="AD510" s="68"/>
      <c r="AE510" s="68"/>
      <c r="AF510" s="68"/>
      <c r="AG510" s="68"/>
      <c r="AH510" s="68"/>
      <c r="AI510" s="68"/>
      <c r="AJ510" s="68"/>
    </row>
    <row r="511" spans="1:36" ht="15.75" customHeight="1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  <c r="U511" s="68"/>
      <c r="V511" s="68"/>
      <c r="W511" s="68"/>
      <c r="X511" s="68"/>
      <c r="Y511" s="68"/>
      <c r="Z511" s="68"/>
      <c r="AA511" s="68"/>
      <c r="AB511" s="68"/>
      <c r="AC511" s="68"/>
      <c r="AD511" s="68"/>
      <c r="AE511" s="68"/>
      <c r="AF511" s="68"/>
      <c r="AG511" s="68"/>
      <c r="AH511" s="68"/>
      <c r="AI511" s="68"/>
      <c r="AJ511" s="68"/>
    </row>
    <row r="512" spans="1:36" ht="15.75" customHeight="1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  <c r="U512" s="68"/>
      <c r="V512" s="68"/>
      <c r="W512" s="68"/>
      <c r="X512" s="68"/>
      <c r="Y512" s="68"/>
      <c r="Z512" s="68"/>
      <c r="AA512" s="68"/>
      <c r="AB512" s="68"/>
      <c r="AC512" s="68"/>
      <c r="AD512" s="68"/>
      <c r="AE512" s="68"/>
      <c r="AF512" s="68"/>
      <c r="AG512" s="68"/>
      <c r="AH512" s="68"/>
      <c r="AI512" s="68"/>
      <c r="AJ512" s="68"/>
    </row>
    <row r="513" spans="1:36" ht="15.75" customHeight="1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  <c r="AB513" s="68"/>
      <c r="AC513" s="68"/>
      <c r="AD513" s="68"/>
      <c r="AE513" s="68"/>
      <c r="AF513" s="68"/>
      <c r="AG513" s="68"/>
      <c r="AH513" s="68"/>
      <c r="AI513" s="68"/>
      <c r="AJ513" s="68"/>
    </row>
    <row r="514" spans="1:36" ht="15.75" customHeight="1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</row>
    <row r="515" spans="1:36" ht="15.75" customHeight="1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</row>
    <row r="516" spans="1:36" ht="15.75" customHeight="1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</row>
    <row r="517" spans="1:36" ht="15.75" customHeight="1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</row>
    <row r="518" spans="1:36" ht="15.75" customHeight="1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</row>
    <row r="519" spans="1:36" ht="15.75" customHeight="1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</row>
    <row r="520" spans="1:36" ht="15.75" customHeight="1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</row>
    <row r="521" spans="1:36" ht="15.75" customHeight="1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</row>
    <row r="522" spans="1:36" ht="15.75" customHeight="1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</row>
    <row r="523" spans="1:36" ht="15.75" customHeight="1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</row>
    <row r="524" spans="1:36" ht="15.75" customHeight="1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</row>
    <row r="525" spans="1:36" ht="15.75" customHeight="1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</row>
    <row r="526" spans="1:36" ht="15.75" customHeight="1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</row>
    <row r="527" spans="1:36" ht="15.75" customHeight="1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</row>
    <row r="528" spans="1:36" ht="15.75" customHeight="1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</row>
    <row r="529" spans="1:36" ht="15.75" customHeight="1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</row>
    <row r="530" spans="1:36" ht="15.75" customHeight="1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</row>
    <row r="531" spans="1:36" ht="15.75" customHeight="1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</row>
    <row r="532" spans="1:36" ht="15.75" customHeight="1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</row>
    <row r="533" spans="1:36" ht="15.75" customHeight="1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</row>
    <row r="534" spans="1:36" ht="15.75" customHeight="1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  <c r="U534" s="68"/>
      <c r="V534" s="68"/>
      <c r="W534" s="68"/>
      <c r="X534" s="68"/>
      <c r="Y534" s="68"/>
      <c r="Z534" s="68"/>
      <c r="AA534" s="68"/>
      <c r="AB534" s="68"/>
      <c r="AC534" s="68"/>
      <c r="AD534" s="68"/>
      <c r="AE534" s="68"/>
      <c r="AF534" s="68"/>
      <c r="AG534" s="68"/>
      <c r="AH534" s="68"/>
      <c r="AI534" s="68"/>
      <c r="AJ534" s="68"/>
    </row>
    <row r="535" spans="1:36" ht="15.75" customHeight="1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  <c r="U535" s="68"/>
      <c r="V535" s="68"/>
      <c r="W535" s="68"/>
      <c r="X535" s="68"/>
      <c r="Y535" s="68"/>
      <c r="Z535" s="68"/>
      <c r="AA535" s="68"/>
      <c r="AB535" s="68"/>
      <c r="AC535" s="68"/>
      <c r="AD535" s="68"/>
      <c r="AE535" s="68"/>
      <c r="AF535" s="68"/>
      <c r="AG535" s="68"/>
      <c r="AH535" s="68"/>
      <c r="AI535" s="68"/>
      <c r="AJ535" s="68"/>
    </row>
    <row r="536" spans="1:36" ht="15.75" customHeight="1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  <c r="U536" s="68"/>
      <c r="V536" s="68"/>
      <c r="W536" s="68"/>
      <c r="X536" s="68"/>
      <c r="Y536" s="68"/>
      <c r="Z536" s="68"/>
      <c r="AA536" s="68"/>
      <c r="AB536" s="68"/>
      <c r="AC536" s="68"/>
      <c r="AD536" s="68"/>
      <c r="AE536" s="68"/>
      <c r="AF536" s="68"/>
      <c r="AG536" s="68"/>
      <c r="AH536" s="68"/>
      <c r="AI536" s="68"/>
      <c r="AJ536" s="68"/>
    </row>
    <row r="537" spans="1:36" ht="15.75" customHeight="1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  <c r="U537" s="68"/>
      <c r="V537" s="68"/>
      <c r="W537" s="68"/>
      <c r="X537" s="68"/>
      <c r="Y537" s="68"/>
      <c r="Z537" s="68"/>
      <c r="AA537" s="68"/>
      <c r="AB537" s="68"/>
      <c r="AC537" s="68"/>
      <c r="AD537" s="68"/>
      <c r="AE537" s="68"/>
      <c r="AF537" s="68"/>
      <c r="AG537" s="68"/>
      <c r="AH537" s="68"/>
      <c r="AI537" s="68"/>
      <c r="AJ537" s="68"/>
    </row>
    <row r="538" spans="1:36" ht="15.75" customHeight="1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  <c r="U538" s="68"/>
      <c r="V538" s="68"/>
      <c r="W538" s="68"/>
      <c r="X538" s="68"/>
      <c r="Y538" s="68"/>
      <c r="Z538" s="68"/>
      <c r="AA538" s="68"/>
      <c r="AB538" s="68"/>
      <c r="AC538" s="68"/>
      <c r="AD538" s="68"/>
      <c r="AE538" s="68"/>
      <c r="AF538" s="68"/>
      <c r="AG538" s="68"/>
      <c r="AH538" s="68"/>
      <c r="AI538" s="68"/>
      <c r="AJ538" s="68"/>
    </row>
    <row r="539" spans="1:36" ht="15.75" customHeight="1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  <c r="AB539" s="68"/>
      <c r="AC539" s="68"/>
      <c r="AD539" s="68"/>
      <c r="AE539" s="68"/>
      <c r="AF539" s="68"/>
      <c r="AG539" s="68"/>
      <c r="AH539" s="68"/>
      <c r="AI539" s="68"/>
      <c r="AJ539" s="68"/>
    </row>
    <row r="540" spans="1:36" ht="15.75" customHeight="1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  <c r="U540" s="68"/>
      <c r="V540" s="68"/>
      <c r="W540" s="68"/>
      <c r="X540" s="68"/>
      <c r="Y540" s="68"/>
      <c r="Z540" s="68"/>
      <c r="AA540" s="68"/>
      <c r="AB540" s="68"/>
      <c r="AC540" s="68"/>
      <c r="AD540" s="68"/>
      <c r="AE540" s="68"/>
      <c r="AF540" s="68"/>
      <c r="AG540" s="68"/>
      <c r="AH540" s="68"/>
      <c r="AI540" s="68"/>
      <c r="AJ540" s="68"/>
    </row>
    <row r="541" spans="1:36" ht="15.75" customHeight="1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  <c r="U541" s="68"/>
      <c r="V541" s="68"/>
      <c r="W541" s="68"/>
      <c r="X541" s="68"/>
      <c r="Y541" s="68"/>
      <c r="Z541" s="68"/>
      <c r="AA541" s="68"/>
      <c r="AB541" s="68"/>
      <c r="AC541" s="68"/>
      <c r="AD541" s="68"/>
      <c r="AE541" s="68"/>
      <c r="AF541" s="68"/>
      <c r="AG541" s="68"/>
      <c r="AH541" s="68"/>
      <c r="AI541" s="68"/>
      <c r="AJ541" s="68"/>
    </row>
    <row r="542" spans="1:36" ht="15.75" customHeight="1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  <c r="U542" s="68"/>
      <c r="V542" s="68"/>
      <c r="W542" s="68"/>
      <c r="X542" s="68"/>
      <c r="Y542" s="68"/>
      <c r="Z542" s="68"/>
      <c r="AA542" s="68"/>
      <c r="AB542" s="68"/>
      <c r="AC542" s="68"/>
      <c r="AD542" s="68"/>
      <c r="AE542" s="68"/>
      <c r="AF542" s="68"/>
      <c r="AG542" s="68"/>
      <c r="AH542" s="68"/>
      <c r="AI542" s="68"/>
      <c r="AJ542" s="68"/>
    </row>
    <row r="543" spans="1:36" ht="15.75" customHeight="1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  <c r="U543" s="68"/>
      <c r="V543" s="68"/>
      <c r="W543" s="68"/>
      <c r="X543" s="68"/>
      <c r="Y543" s="68"/>
      <c r="Z543" s="68"/>
      <c r="AA543" s="68"/>
      <c r="AB543" s="68"/>
      <c r="AC543" s="68"/>
      <c r="AD543" s="68"/>
      <c r="AE543" s="68"/>
      <c r="AF543" s="68"/>
      <c r="AG543" s="68"/>
      <c r="AH543" s="68"/>
      <c r="AI543" s="68"/>
      <c r="AJ543" s="68"/>
    </row>
    <row r="544" spans="1:36" ht="15.75" customHeight="1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  <c r="U544" s="68"/>
      <c r="V544" s="68"/>
      <c r="W544" s="68"/>
      <c r="X544" s="68"/>
      <c r="Y544" s="68"/>
      <c r="Z544" s="68"/>
      <c r="AA544" s="68"/>
      <c r="AB544" s="68"/>
      <c r="AC544" s="68"/>
      <c r="AD544" s="68"/>
      <c r="AE544" s="68"/>
      <c r="AF544" s="68"/>
      <c r="AG544" s="68"/>
      <c r="AH544" s="68"/>
      <c r="AI544" s="68"/>
      <c r="AJ544" s="68"/>
    </row>
    <row r="545" spans="1:36" ht="15.75" customHeight="1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  <c r="U545" s="68"/>
      <c r="V545" s="68"/>
      <c r="W545" s="68"/>
      <c r="X545" s="68"/>
      <c r="Y545" s="68"/>
      <c r="Z545" s="68"/>
      <c r="AA545" s="68"/>
      <c r="AB545" s="68"/>
      <c r="AC545" s="68"/>
      <c r="AD545" s="68"/>
      <c r="AE545" s="68"/>
      <c r="AF545" s="68"/>
      <c r="AG545" s="68"/>
      <c r="AH545" s="68"/>
      <c r="AI545" s="68"/>
      <c r="AJ545" s="68"/>
    </row>
    <row r="546" spans="1:36" ht="15.75" customHeight="1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  <c r="U546" s="68"/>
      <c r="V546" s="68"/>
      <c r="W546" s="68"/>
      <c r="X546" s="68"/>
      <c r="Y546" s="68"/>
      <c r="Z546" s="68"/>
      <c r="AA546" s="68"/>
      <c r="AB546" s="68"/>
      <c r="AC546" s="68"/>
      <c r="AD546" s="68"/>
      <c r="AE546" s="68"/>
      <c r="AF546" s="68"/>
      <c r="AG546" s="68"/>
      <c r="AH546" s="68"/>
      <c r="AI546" s="68"/>
      <c r="AJ546" s="68"/>
    </row>
    <row r="547" spans="1:36" ht="15.75" customHeight="1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  <c r="U547" s="68"/>
      <c r="V547" s="68"/>
      <c r="W547" s="68"/>
      <c r="X547" s="68"/>
      <c r="Y547" s="68"/>
      <c r="Z547" s="68"/>
      <c r="AA547" s="68"/>
      <c r="AB547" s="68"/>
      <c r="AC547" s="68"/>
      <c r="AD547" s="68"/>
      <c r="AE547" s="68"/>
      <c r="AF547" s="68"/>
      <c r="AG547" s="68"/>
      <c r="AH547" s="68"/>
      <c r="AI547" s="68"/>
      <c r="AJ547" s="68"/>
    </row>
    <row r="548" spans="1:36" ht="15" customHeight="1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  <c r="U548" s="68"/>
      <c r="V548" s="68"/>
      <c r="W548" s="68"/>
      <c r="X548" s="68"/>
      <c r="Y548" s="68"/>
      <c r="Z548" s="68"/>
      <c r="AA548" s="68"/>
      <c r="AB548" s="68"/>
      <c r="AC548" s="68"/>
      <c r="AD548" s="68"/>
      <c r="AE548" s="68">
        <f>+AE540</f>
        <v>0</v>
      </c>
      <c r="AF548" s="68"/>
      <c r="AG548" s="68"/>
      <c r="AH548" s="68"/>
      <c r="AI548" s="68"/>
      <c r="AJ548" s="68"/>
    </row>
    <row r="549" spans="1:36" ht="15.75" customHeight="1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  <c r="U549" s="68"/>
      <c r="V549" s="68"/>
      <c r="W549" s="68"/>
      <c r="X549" s="68"/>
      <c r="Y549" s="68"/>
      <c r="Z549" s="68"/>
      <c r="AA549" s="68"/>
      <c r="AB549" s="68"/>
      <c r="AC549" s="68"/>
      <c r="AD549" s="68"/>
      <c r="AE549" s="68"/>
      <c r="AF549" s="68"/>
      <c r="AG549" s="68"/>
      <c r="AH549" s="68"/>
      <c r="AI549" s="68"/>
      <c r="AJ549" s="68"/>
    </row>
    <row r="550" spans="1:36" ht="15.75" customHeight="1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  <c r="U550" s="68"/>
      <c r="V550" s="68"/>
      <c r="W550" s="68"/>
      <c r="X550" s="68"/>
      <c r="Y550" s="68"/>
      <c r="Z550" s="68"/>
      <c r="AA550" s="68"/>
      <c r="AB550" s="68"/>
      <c r="AC550" s="68"/>
      <c r="AD550" s="68"/>
      <c r="AE550" s="68"/>
      <c r="AF550" s="68"/>
      <c r="AG550" s="68"/>
      <c r="AH550" s="68"/>
      <c r="AI550" s="68"/>
      <c r="AJ550" s="68"/>
    </row>
    <row r="551" spans="1:36" ht="15.75" customHeight="1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  <c r="U551" s="68"/>
      <c r="V551" s="68"/>
      <c r="W551" s="68"/>
      <c r="X551" s="68"/>
      <c r="Y551" s="68"/>
      <c r="Z551" s="68"/>
      <c r="AA551" s="68"/>
      <c r="AB551" s="68"/>
      <c r="AC551" s="68"/>
      <c r="AD551" s="68"/>
      <c r="AE551" s="68"/>
      <c r="AF551" s="68"/>
      <c r="AG551" s="68"/>
      <c r="AH551" s="68"/>
      <c r="AI551" s="68"/>
      <c r="AJ551" s="68"/>
    </row>
    <row r="552" spans="1:36" ht="15.75" customHeight="1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  <c r="AB552" s="68"/>
      <c r="AC552" s="68"/>
      <c r="AD552" s="68"/>
      <c r="AE552" s="68"/>
      <c r="AF552" s="68"/>
      <c r="AG552" s="68"/>
      <c r="AH552" s="68"/>
      <c r="AI552" s="68"/>
      <c r="AJ552" s="68"/>
    </row>
    <row r="553" spans="1:36" ht="15.75" customHeight="1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  <c r="U553" s="68"/>
      <c r="V553" s="68"/>
      <c r="W553" s="68"/>
      <c r="X553" s="68"/>
      <c r="Y553" s="68"/>
      <c r="Z553" s="68"/>
      <c r="AA553" s="68"/>
      <c r="AB553" s="68"/>
      <c r="AC553" s="68"/>
      <c r="AD553" s="68"/>
      <c r="AE553" s="68"/>
      <c r="AF553" s="68"/>
      <c r="AG553" s="68"/>
      <c r="AH553" s="68"/>
      <c r="AI553" s="68"/>
      <c r="AJ553" s="68"/>
    </row>
    <row r="554" spans="1:36" ht="15.75" customHeight="1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  <c r="U554" s="68"/>
      <c r="V554" s="68"/>
      <c r="W554" s="68"/>
      <c r="X554" s="68"/>
      <c r="Y554" s="68"/>
      <c r="Z554" s="68"/>
      <c r="AA554" s="68"/>
      <c r="AB554" s="68"/>
      <c r="AC554" s="68"/>
      <c r="AD554" s="68"/>
      <c r="AE554" s="68"/>
      <c r="AF554" s="68"/>
      <c r="AG554" s="68"/>
      <c r="AH554" s="68"/>
      <c r="AI554" s="68"/>
      <c r="AJ554" s="68"/>
    </row>
    <row r="555" spans="1:36" ht="15.75" customHeight="1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  <c r="U555" s="68"/>
      <c r="V555" s="68"/>
      <c r="W555" s="68"/>
      <c r="X555" s="68"/>
      <c r="Y555" s="68"/>
      <c r="Z555" s="68"/>
      <c r="AA555" s="68"/>
      <c r="AB555" s="68"/>
      <c r="AC555" s="68"/>
      <c r="AD555" s="68"/>
      <c r="AE555" s="68"/>
      <c r="AF555" s="68"/>
      <c r="AG555" s="68"/>
      <c r="AH555" s="68"/>
      <c r="AI555" s="68"/>
      <c r="AJ555" s="68"/>
    </row>
    <row r="556" spans="1:36" ht="15" customHeight="1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  <c r="U556" s="68"/>
      <c r="V556" s="68"/>
      <c r="W556" s="68"/>
      <c r="X556" s="68"/>
      <c r="Y556" s="68"/>
      <c r="Z556" s="68"/>
      <c r="AA556" s="68"/>
      <c r="AB556" s="68"/>
      <c r="AC556" s="68"/>
      <c r="AD556" s="68"/>
      <c r="AE556" s="68">
        <f>-AE587</f>
        <v>0</v>
      </c>
      <c r="AF556" s="68"/>
      <c r="AG556" s="68"/>
      <c r="AH556" s="68"/>
      <c r="AI556" s="68"/>
      <c r="AJ556" s="68"/>
    </row>
    <row r="557" spans="1:36" ht="15.75" customHeight="1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  <c r="U557" s="68"/>
      <c r="V557" s="68"/>
      <c r="W557" s="68"/>
      <c r="X557" s="68"/>
      <c r="Y557" s="68"/>
      <c r="Z557" s="68"/>
      <c r="AA557" s="68"/>
      <c r="AB557" s="68"/>
      <c r="AC557" s="68"/>
      <c r="AD557" s="68"/>
      <c r="AE557" s="68"/>
      <c r="AF557" s="68"/>
      <c r="AG557" s="68"/>
      <c r="AH557" s="68"/>
      <c r="AI557" s="68"/>
      <c r="AJ557" s="68"/>
    </row>
    <row r="558" spans="1:36" ht="15.75" customHeight="1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  <c r="U558" s="68"/>
      <c r="V558" s="68"/>
      <c r="W558" s="68"/>
      <c r="X558" s="68"/>
      <c r="Y558" s="68"/>
      <c r="Z558" s="68"/>
      <c r="AA558" s="68"/>
      <c r="AB558" s="68"/>
      <c r="AC558" s="68"/>
      <c r="AD558" s="68"/>
      <c r="AE558" s="68"/>
      <c r="AF558" s="68"/>
      <c r="AG558" s="68"/>
      <c r="AH558" s="68"/>
      <c r="AI558" s="68"/>
      <c r="AJ558" s="68"/>
    </row>
    <row r="559" spans="1:36" ht="15.75" customHeight="1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  <c r="U559" s="68"/>
      <c r="V559" s="68"/>
      <c r="W559" s="68"/>
      <c r="X559" s="68"/>
      <c r="Y559" s="68"/>
      <c r="Z559" s="68"/>
      <c r="AA559" s="68"/>
      <c r="AB559" s="68"/>
      <c r="AC559" s="68"/>
      <c r="AD559" s="68"/>
      <c r="AE559" s="68"/>
      <c r="AF559" s="68"/>
      <c r="AG559" s="68"/>
      <c r="AH559" s="68"/>
      <c r="AI559" s="68"/>
      <c r="AJ559" s="68"/>
    </row>
    <row r="560" spans="1:36" ht="15.75" customHeight="1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  <c r="U560" s="68"/>
      <c r="V560" s="68"/>
      <c r="W560" s="68"/>
      <c r="X560" s="68"/>
      <c r="Y560" s="68"/>
      <c r="Z560" s="68"/>
      <c r="AA560" s="68"/>
      <c r="AB560" s="68"/>
      <c r="AC560" s="68"/>
      <c r="AD560" s="68"/>
      <c r="AE560" s="68"/>
      <c r="AF560" s="68"/>
      <c r="AG560" s="68"/>
      <c r="AH560" s="68"/>
      <c r="AI560" s="68"/>
      <c r="AJ560" s="68"/>
    </row>
    <row r="561" spans="1:36" ht="15.75" customHeight="1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  <c r="U561" s="68"/>
      <c r="V561" s="68"/>
      <c r="W561" s="68"/>
      <c r="X561" s="68"/>
      <c r="Y561" s="68"/>
      <c r="Z561" s="68"/>
      <c r="AA561" s="68"/>
      <c r="AB561" s="68"/>
      <c r="AC561" s="68"/>
      <c r="AD561" s="68"/>
      <c r="AE561" s="68"/>
      <c r="AF561" s="68"/>
      <c r="AG561" s="68"/>
      <c r="AH561" s="68"/>
      <c r="AI561" s="68"/>
      <c r="AJ561" s="68"/>
    </row>
    <row r="562" spans="1:36" ht="15.75" customHeight="1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  <c r="U562" s="68"/>
      <c r="V562" s="68"/>
      <c r="W562" s="68"/>
      <c r="X562" s="68"/>
      <c r="Y562" s="68"/>
      <c r="Z562" s="68"/>
      <c r="AA562" s="68"/>
      <c r="AB562" s="68"/>
      <c r="AC562" s="68"/>
      <c r="AD562" s="68"/>
      <c r="AE562" s="68"/>
      <c r="AF562" s="68"/>
      <c r="AG562" s="68"/>
      <c r="AH562" s="68"/>
      <c r="AI562" s="68"/>
      <c r="AJ562" s="68"/>
    </row>
    <row r="563" spans="1:36" ht="15.75" customHeight="1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  <c r="U563" s="68"/>
      <c r="V563" s="68"/>
      <c r="W563" s="68"/>
      <c r="X563" s="68"/>
      <c r="Y563" s="68"/>
      <c r="Z563" s="68"/>
      <c r="AA563" s="68"/>
      <c r="AB563" s="68"/>
      <c r="AC563" s="68"/>
      <c r="AD563" s="68"/>
      <c r="AE563" s="68"/>
      <c r="AF563" s="68"/>
      <c r="AG563" s="68"/>
      <c r="AH563" s="68"/>
      <c r="AI563" s="68"/>
      <c r="AJ563" s="68"/>
    </row>
    <row r="564" spans="1:36" ht="15.75" customHeight="1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  <c r="U564" s="68"/>
      <c r="V564" s="68"/>
      <c r="W564" s="68"/>
      <c r="X564" s="68"/>
      <c r="Y564" s="68"/>
      <c r="Z564" s="68"/>
      <c r="AA564" s="68"/>
      <c r="AB564" s="68"/>
      <c r="AC564" s="68"/>
      <c r="AD564" s="68"/>
      <c r="AE564" s="68"/>
      <c r="AF564" s="68"/>
      <c r="AG564" s="68"/>
      <c r="AH564" s="68"/>
      <c r="AI564" s="68"/>
      <c r="AJ564" s="68"/>
    </row>
    <row r="565" spans="1:36" ht="15.75" customHeight="1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  <c r="AB565" s="68"/>
      <c r="AC565" s="68"/>
      <c r="AD565" s="68"/>
      <c r="AE565" s="68"/>
      <c r="AF565" s="68"/>
      <c r="AG565" s="68"/>
      <c r="AH565" s="68"/>
      <c r="AI565" s="68"/>
      <c r="AJ565" s="68"/>
    </row>
    <row r="566" spans="1:36" ht="15.75" customHeight="1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  <c r="U566" s="68"/>
      <c r="V566" s="68"/>
      <c r="W566" s="68"/>
      <c r="X566" s="68"/>
      <c r="Y566" s="68"/>
      <c r="Z566" s="68"/>
      <c r="AA566" s="68"/>
      <c r="AB566" s="68"/>
      <c r="AC566" s="68"/>
      <c r="AD566" s="68"/>
      <c r="AE566" s="68"/>
      <c r="AF566" s="68"/>
      <c r="AG566" s="68"/>
      <c r="AH566" s="68"/>
      <c r="AI566" s="68"/>
      <c r="AJ566" s="68"/>
    </row>
    <row r="567" spans="1:36" ht="15.75" customHeight="1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  <c r="U567" s="68"/>
      <c r="V567" s="68"/>
      <c r="W567" s="68"/>
      <c r="X567" s="68"/>
      <c r="Y567" s="68"/>
      <c r="Z567" s="68"/>
      <c r="AA567" s="68"/>
      <c r="AB567" s="68"/>
      <c r="AC567" s="68"/>
      <c r="AD567" s="68"/>
      <c r="AE567" s="68"/>
      <c r="AF567" s="68"/>
      <c r="AG567" s="68"/>
      <c r="AH567" s="68"/>
      <c r="AI567" s="68"/>
      <c r="AJ567" s="68"/>
    </row>
    <row r="568" spans="1:36" ht="15.75" customHeight="1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  <c r="U568" s="68"/>
      <c r="V568" s="68"/>
      <c r="W568" s="68"/>
      <c r="X568" s="68"/>
      <c r="Y568" s="68"/>
      <c r="Z568" s="68"/>
      <c r="AA568" s="68"/>
      <c r="AB568" s="68"/>
      <c r="AC568" s="68"/>
      <c r="AD568" s="68"/>
      <c r="AE568" s="68"/>
      <c r="AF568" s="68"/>
      <c r="AG568" s="68"/>
      <c r="AH568" s="68"/>
      <c r="AI568" s="68"/>
      <c r="AJ568" s="68"/>
    </row>
    <row r="569" spans="1:36" ht="15.75" customHeight="1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  <c r="U569" s="68"/>
      <c r="V569" s="68"/>
      <c r="W569" s="68"/>
      <c r="X569" s="68"/>
      <c r="Y569" s="68"/>
      <c r="Z569" s="68"/>
      <c r="AA569" s="68"/>
      <c r="AB569" s="68"/>
      <c r="AC569" s="68"/>
      <c r="AD569" s="68"/>
      <c r="AE569" s="68"/>
      <c r="AF569" s="68"/>
      <c r="AG569" s="68"/>
      <c r="AH569" s="68"/>
      <c r="AI569" s="68"/>
      <c r="AJ569" s="68"/>
    </row>
    <row r="570" spans="1:36" ht="15.75" customHeight="1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  <c r="U570" s="68"/>
      <c r="V570" s="68"/>
      <c r="W570" s="68"/>
      <c r="X570" s="68"/>
      <c r="Y570" s="68"/>
      <c r="Z570" s="68"/>
      <c r="AA570" s="68"/>
      <c r="AB570" s="68"/>
      <c r="AC570" s="68"/>
      <c r="AD570" s="68"/>
      <c r="AE570" s="68"/>
      <c r="AF570" s="68"/>
      <c r="AG570" s="68"/>
      <c r="AH570" s="68"/>
      <c r="AI570" s="68"/>
      <c r="AJ570" s="68"/>
    </row>
    <row r="571" spans="1:36" ht="15.75" customHeight="1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  <c r="U571" s="68"/>
      <c r="V571" s="68"/>
      <c r="W571" s="68"/>
      <c r="X571" s="68"/>
      <c r="Y571" s="68"/>
      <c r="Z571" s="68"/>
      <c r="AA571" s="68"/>
      <c r="AB571" s="68"/>
      <c r="AC571" s="68"/>
      <c r="AD571" s="68"/>
      <c r="AE571" s="68"/>
      <c r="AF571" s="68"/>
      <c r="AG571" s="68"/>
      <c r="AH571" s="68"/>
      <c r="AI571" s="68"/>
      <c r="AJ571" s="68"/>
    </row>
    <row r="572" spans="1:36" ht="15" customHeight="1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  <c r="U572" s="68"/>
      <c r="V572" s="68"/>
      <c r="W572" s="68"/>
      <c r="X572" s="68"/>
      <c r="Y572" s="68"/>
      <c r="Z572" s="68"/>
      <c r="AA572" s="68"/>
      <c r="AB572" s="68"/>
      <c r="AC572" s="68"/>
      <c r="AD572" s="68"/>
      <c r="AE572" s="68"/>
      <c r="AF572" s="68"/>
      <c r="AG572" s="68"/>
      <c r="AH572" s="68"/>
      <c r="AI572" s="68"/>
      <c r="AJ572" s="68">
        <f>IF(AE552&lt;0,0,AE572-AE552)</f>
        <v>0</v>
      </c>
    </row>
    <row r="573" spans="1:36" ht="15" customHeight="1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>
        <f>IF(AE552&lt;0,AE573+AE552,0)</f>
        <v>0</v>
      </c>
    </row>
    <row r="574" spans="1:36" ht="15.75" customHeight="1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</row>
    <row r="575" spans="1:36" ht="15.75" customHeight="1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</row>
    <row r="576" spans="1:36" ht="15.75" customHeight="1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</row>
    <row r="577" spans="1:36" ht="15.75" customHeight="1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</row>
    <row r="578" spans="1:36" ht="15.75" customHeight="1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</row>
    <row r="579" spans="1:36" ht="15.75" customHeight="1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</row>
    <row r="580" spans="1:36" ht="15.75" customHeight="1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</row>
    <row r="581" spans="1:36" ht="15.75" customHeight="1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</row>
    <row r="582" spans="1:36" ht="15.75" customHeight="1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</row>
    <row r="583" spans="1:36" ht="15.75" customHeight="1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</row>
    <row r="584" spans="1:36" ht="15.75" customHeight="1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</row>
    <row r="585" spans="1:36" ht="15.75" customHeight="1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</row>
    <row r="586" spans="1:36" ht="15.75" customHeight="1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</row>
    <row r="587" spans="1:36" ht="15.75" customHeight="1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</row>
    <row r="588" spans="1:36" ht="15.75" customHeight="1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</row>
    <row r="589" spans="1:36" ht="15.75" customHeight="1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</row>
    <row r="590" spans="1:36" ht="15.75" customHeight="1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</row>
    <row r="591" spans="1:36" ht="15.75" customHeight="1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</row>
    <row r="592" spans="1:36" ht="15.75" customHeight="1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</row>
    <row r="593" spans="1:36" ht="15.75" customHeight="1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  <c r="U593" s="68"/>
      <c r="V593" s="68"/>
      <c r="W593" s="68"/>
      <c r="X593" s="68"/>
      <c r="Y593" s="68"/>
      <c r="Z593" s="68"/>
      <c r="AA593" s="68"/>
      <c r="AB593" s="68"/>
      <c r="AC593" s="68"/>
      <c r="AD593" s="68"/>
      <c r="AE593" s="68"/>
      <c r="AF593" s="68"/>
      <c r="AG593" s="68"/>
      <c r="AH593" s="68"/>
      <c r="AI593" s="68"/>
      <c r="AJ593" s="68"/>
    </row>
    <row r="594" spans="1:36" ht="15.75" customHeight="1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  <c r="U594" s="68"/>
      <c r="V594" s="68"/>
      <c r="W594" s="68"/>
      <c r="X594" s="68"/>
      <c r="Y594" s="68"/>
      <c r="Z594" s="68"/>
      <c r="AA594" s="68"/>
      <c r="AB594" s="68"/>
      <c r="AC594" s="68"/>
      <c r="AD594" s="68"/>
      <c r="AE594" s="68"/>
      <c r="AF594" s="68"/>
      <c r="AG594" s="68"/>
      <c r="AH594" s="68"/>
      <c r="AI594" s="68"/>
      <c r="AJ594" s="68"/>
    </row>
    <row r="595" spans="1:36" ht="15.75" customHeight="1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  <c r="U595" s="68"/>
      <c r="V595" s="68"/>
      <c r="W595" s="68"/>
      <c r="X595" s="68"/>
      <c r="Y595" s="68"/>
      <c r="Z595" s="68"/>
      <c r="AA595" s="68"/>
      <c r="AB595" s="68"/>
      <c r="AC595" s="68"/>
      <c r="AD595" s="68"/>
      <c r="AE595" s="68"/>
      <c r="AF595" s="68"/>
      <c r="AG595" s="68"/>
      <c r="AH595" s="68"/>
      <c r="AI595" s="68"/>
      <c r="AJ595" s="68"/>
    </row>
    <row r="596" spans="1:36" ht="15.75" customHeight="1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</row>
    <row r="597" spans="1:36" ht="15.75" customHeight="1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</row>
    <row r="598" spans="1:36" ht="15.75" customHeight="1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</row>
    <row r="599" spans="1:36" ht="15.75" customHeight="1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</row>
    <row r="600" spans="1:36" ht="15.75" customHeight="1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</row>
    <row r="601" spans="1:36" ht="15.75" customHeight="1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</row>
    <row r="602" spans="1:36" ht="15.75" customHeight="1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</row>
    <row r="603" spans="1:36" ht="15.75" customHeight="1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</row>
    <row r="604" spans="1:36" ht="15.75" customHeight="1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</row>
    <row r="605" spans="1:36" ht="15.75" customHeight="1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</row>
    <row r="606" spans="1:36" ht="15.75" customHeight="1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</row>
    <row r="607" spans="1:36" ht="15.75" customHeight="1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</row>
    <row r="608" spans="1:36" ht="15.75" customHeight="1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</row>
    <row r="609" spans="1:36" ht="15.75" customHeight="1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</row>
    <row r="610" spans="1:36" ht="15.75" customHeight="1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</row>
    <row r="611" spans="1:36" ht="15.75" customHeight="1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</row>
    <row r="612" spans="1:36" ht="15.75" customHeight="1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</row>
    <row r="613" spans="1:36" ht="15.75" customHeight="1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</row>
    <row r="614" spans="1:36" ht="15.75" customHeight="1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</row>
    <row r="615" spans="1:36" ht="15.75" customHeight="1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</row>
    <row r="616" spans="1:36" ht="15.75" customHeight="1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  <c r="U616" s="68"/>
      <c r="V616" s="68"/>
      <c r="W616" s="68"/>
      <c r="X616" s="68"/>
      <c r="Y616" s="68"/>
      <c r="Z616" s="68"/>
      <c r="AA616" s="68"/>
      <c r="AB616" s="68"/>
      <c r="AC616" s="68"/>
      <c r="AD616" s="68"/>
      <c r="AE616" s="68"/>
      <c r="AF616" s="68"/>
      <c r="AG616" s="68"/>
      <c r="AH616" s="68"/>
      <c r="AI616" s="68"/>
      <c r="AJ616" s="68"/>
    </row>
    <row r="617" spans="1:36" ht="15.75" customHeight="1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  <c r="AB617" s="68"/>
      <c r="AC617" s="68"/>
      <c r="AD617" s="68"/>
      <c r="AE617" s="68"/>
      <c r="AF617" s="68"/>
      <c r="AG617" s="68"/>
      <c r="AH617" s="68"/>
      <c r="AI617" s="68"/>
      <c r="AJ617" s="68"/>
    </row>
    <row r="618" spans="1:36" ht="15.75" customHeight="1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  <c r="U618" s="68"/>
      <c r="V618" s="68"/>
      <c r="W618" s="68"/>
      <c r="X618" s="68"/>
      <c r="Y618" s="68"/>
      <c r="Z618" s="68"/>
      <c r="AA618" s="68"/>
      <c r="AB618" s="68"/>
      <c r="AC618" s="68"/>
      <c r="AD618" s="68"/>
      <c r="AE618" s="68"/>
      <c r="AF618" s="68"/>
      <c r="AG618" s="68"/>
      <c r="AH618" s="68"/>
      <c r="AI618" s="68"/>
      <c r="AJ618" s="68"/>
    </row>
    <row r="619" spans="1:36" ht="15.75" customHeight="1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  <c r="U619" s="68"/>
      <c r="V619" s="68"/>
      <c r="W619" s="68"/>
      <c r="X619" s="68"/>
      <c r="Y619" s="68"/>
      <c r="Z619" s="68"/>
      <c r="AA619" s="68"/>
      <c r="AB619" s="68"/>
      <c r="AC619" s="68"/>
      <c r="AD619" s="68"/>
      <c r="AE619" s="68"/>
      <c r="AF619" s="68"/>
      <c r="AG619" s="68"/>
      <c r="AH619" s="68"/>
      <c r="AI619" s="68"/>
      <c r="AJ619" s="68"/>
    </row>
    <row r="620" spans="1:36" ht="15.75" customHeight="1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  <c r="U620" s="68"/>
      <c r="V620" s="68"/>
      <c r="W620" s="68"/>
      <c r="X620" s="68"/>
      <c r="Y620" s="68"/>
      <c r="Z620" s="68"/>
      <c r="AA620" s="68"/>
      <c r="AB620" s="68"/>
      <c r="AC620" s="68"/>
      <c r="AD620" s="68"/>
      <c r="AE620" s="68"/>
      <c r="AF620" s="68"/>
      <c r="AG620" s="68"/>
      <c r="AH620" s="68"/>
      <c r="AI620" s="68"/>
      <c r="AJ620" s="68"/>
    </row>
    <row r="621" spans="1:36" ht="15.75" customHeight="1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</row>
    <row r="622" spans="1:36" ht="15.75" customHeight="1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</row>
    <row r="623" spans="1:36" ht="15.75" customHeight="1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</row>
    <row r="624" spans="1:36" ht="15.75" customHeight="1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</row>
    <row r="625" spans="1:36" ht="15.75" customHeight="1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</row>
    <row r="626" spans="1:36" ht="15.75" customHeight="1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</row>
    <row r="627" spans="1:36" ht="15.75" customHeight="1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</row>
    <row r="628" spans="1:36" ht="15" customHeight="1">
      <c r="A628" s="68" t="s">
        <v>866</v>
      </c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</row>
    <row r="629" spans="1:36" ht="15" customHeight="1">
      <c r="A629" s="68" t="s">
        <v>868</v>
      </c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</row>
    <row r="630" spans="1:36" ht="15" customHeight="1">
      <c r="A630" s="68" t="s">
        <v>870</v>
      </c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</row>
    <row r="631" spans="1:36" ht="15" customHeight="1">
      <c r="A631" s="68" t="s">
        <v>872</v>
      </c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</row>
    <row r="632" spans="1:36" ht="15" customHeight="1">
      <c r="A632" s="68" t="s">
        <v>874</v>
      </c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</row>
    <row r="633" spans="1:36" ht="15" customHeight="1">
      <c r="A633" s="68" t="s">
        <v>1095</v>
      </c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</row>
    <row r="634" spans="1:36" ht="15" customHeight="1">
      <c r="A634" s="68" t="s">
        <v>1097</v>
      </c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</row>
    <row r="635" spans="1:36" ht="15" customHeight="1">
      <c r="A635" s="68" t="s">
        <v>876</v>
      </c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</row>
    <row r="636" spans="1:36" ht="15" customHeight="1">
      <c r="A636" s="68" t="s">
        <v>878</v>
      </c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</row>
    <row r="637" spans="1:36" ht="15" customHeight="1">
      <c r="A637" s="68" t="s">
        <v>1101</v>
      </c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</row>
    <row r="638" spans="1:36" ht="15" customHeight="1">
      <c r="A638" s="68" t="s">
        <v>1103</v>
      </c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</row>
    <row r="639" spans="1:36" ht="15.75" customHeight="1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</row>
    <row r="640" spans="1:36" ht="15.75" customHeight="1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</row>
    <row r="641" spans="1:36" ht="15.75" customHeight="1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  <c r="U641" s="68"/>
      <c r="V641" s="68"/>
      <c r="W641" s="68"/>
      <c r="X641" s="68"/>
      <c r="Y641" s="68"/>
      <c r="Z641" s="68"/>
      <c r="AA641" s="68"/>
      <c r="AB641" s="68"/>
      <c r="AC641" s="68"/>
      <c r="AD641" s="68"/>
      <c r="AE641" s="68"/>
      <c r="AF641" s="68"/>
      <c r="AG641" s="68"/>
      <c r="AH641" s="68"/>
      <c r="AI641" s="68"/>
      <c r="AJ641" s="68"/>
    </row>
    <row r="642" spans="1:36" ht="15.75" customHeight="1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  <c r="U642" s="68"/>
      <c r="V642" s="68"/>
      <c r="W642" s="68"/>
      <c r="X642" s="68"/>
      <c r="Y642" s="68"/>
      <c r="Z642" s="68"/>
      <c r="AA642" s="68"/>
      <c r="AB642" s="68"/>
      <c r="AC642" s="68"/>
      <c r="AD642" s="68"/>
      <c r="AE642" s="68"/>
      <c r="AF642" s="68"/>
      <c r="AG642" s="68"/>
      <c r="AH642" s="68"/>
      <c r="AI642" s="68"/>
      <c r="AJ642" s="68"/>
    </row>
    <row r="643" spans="1:36" ht="15.75" customHeight="1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  <c r="U643" s="68"/>
      <c r="V643" s="68"/>
      <c r="W643" s="68"/>
      <c r="X643" s="68"/>
      <c r="Y643" s="68"/>
      <c r="Z643" s="68"/>
      <c r="AA643" s="68"/>
      <c r="AB643" s="68"/>
      <c r="AC643" s="68"/>
      <c r="AD643" s="68"/>
      <c r="AE643" s="68"/>
      <c r="AF643" s="68"/>
      <c r="AG643" s="68"/>
      <c r="AH643" s="68"/>
      <c r="AI643" s="68"/>
      <c r="AJ643" s="68"/>
    </row>
    <row r="644" spans="1:36" ht="15.75" customHeight="1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  <c r="U644" s="68"/>
      <c r="V644" s="68"/>
      <c r="W644" s="68"/>
      <c r="X644" s="68"/>
      <c r="Y644" s="68"/>
      <c r="Z644" s="68"/>
      <c r="AA644" s="68"/>
      <c r="AB644" s="68"/>
      <c r="AC644" s="68"/>
      <c r="AD644" s="68"/>
      <c r="AE644" s="68"/>
      <c r="AF644" s="68"/>
      <c r="AG644" s="68"/>
      <c r="AH644" s="68"/>
      <c r="AI644" s="68"/>
      <c r="AJ644" s="68"/>
    </row>
    <row r="645" spans="1:36" ht="15.75" customHeight="1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  <c r="U645" s="68"/>
      <c r="V645" s="68"/>
      <c r="W645" s="68"/>
      <c r="X645" s="68"/>
      <c r="Y645" s="68"/>
      <c r="Z645" s="68"/>
      <c r="AA645" s="68"/>
      <c r="AB645" s="68"/>
      <c r="AC645" s="68"/>
      <c r="AD645" s="68"/>
      <c r="AE645" s="68"/>
      <c r="AF645" s="68"/>
      <c r="AG645" s="68"/>
      <c r="AH645" s="68"/>
      <c r="AI645" s="68"/>
      <c r="AJ645" s="68"/>
    </row>
    <row r="646" spans="1:36" ht="15.75" customHeight="1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  <c r="U646" s="68"/>
      <c r="V646" s="68"/>
      <c r="W646" s="68"/>
      <c r="X646" s="68"/>
      <c r="Y646" s="68"/>
      <c r="Z646" s="68"/>
      <c r="AA646" s="68"/>
      <c r="AB646" s="68"/>
      <c r="AC646" s="68"/>
      <c r="AD646" s="68"/>
      <c r="AE646" s="68"/>
      <c r="AF646" s="68"/>
      <c r="AG646" s="68"/>
      <c r="AH646" s="68"/>
      <c r="AI646" s="68"/>
      <c r="AJ646" s="68"/>
    </row>
    <row r="647" spans="1:36" ht="15.75" customHeight="1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  <c r="U647" s="68"/>
      <c r="V647" s="68"/>
      <c r="W647" s="68"/>
      <c r="X647" s="68"/>
      <c r="Y647" s="68"/>
      <c r="Z647" s="68"/>
      <c r="AA647" s="68"/>
      <c r="AB647" s="68"/>
      <c r="AC647" s="68"/>
      <c r="AD647" s="68"/>
      <c r="AE647" s="68"/>
      <c r="AF647" s="68"/>
      <c r="AG647" s="68"/>
      <c r="AH647" s="68"/>
      <c r="AI647" s="68"/>
      <c r="AJ647" s="68"/>
    </row>
    <row r="648" spans="1:36" ht="15.75" customHeight="1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  <c r="U648" s="68"/>
      <c r="V648" s="68"/>
      <c r="W648" s="68"/>
      <c r="X648" s="68"/>
      <c r="Y648" s="68"/>
      <c r="Z648" s="68"/>
      <c r="AA648" s="68"/>
      <c r="AB648" s="68"/>
      <c r="AC648" s="68"/>
      <c r="AD648" s="68"/>
      <c r="AE648" s="68"/>
      <c r="AF648" s="68"/>
      <c r="AG648" s="68"/>
      <c r="AH648" s="68"/>
      <c r="AI648" s="68"/>
      <c r="AJ648" s="68"/>
    </row>
    <row r="649" spans="1:36" ht="15.75" customHeight="1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  <c r="U649" s="68"/>
      <c r="V649" s="68"/>
      <c r="W649" s="68"/>
      <c r="X649" s="68"/>
      <c r="Y649" s="68"/>
      <c r="Z649" s="68"/>
      <c r="AA649" s="68"/>
      <c r="AB649" s="68"/>
      <c r="AC649" s="68"/>
      <c r="AD649" s="68"/>
      <c r="AE649" s="68"/>
      <c r="AF649" s="68"/>
      <c r="AG649" s="68"/>
      <c r="AH649" s="68"/>
      <c r="AI649" s="68"/>
      <c r="AJ649" s="68"/>
    </row>
    <row r="650" spans="1:36" ht="15.75" customHeight="1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  <c r="U650" s="68"/>
      <c r="V650" s="68"/>
      <c r="W650" s="68"/>
      <c r="X650" s="68"/>
      <c r="Y650" s="68"/>
      <c r="Z650" s="68"/>
      <c r="AA650" s="68"/>
      <c r="AB650" s="68"/>
      <c r="AC650" s="68"/>
      <c r="AD650" s="68"/>
      <c r="AE650" s="68"/>
      <c r="AF650" s="68"/>
      <c r="AG650" s="68"/>
      <c r="AH650" s="68"/>
      <c r="AI650" s="68"/>
      <c r="AJ650" s="68"/>
    </row>
    <row r="651" spans="1:36" ht="15.75" customHeight="1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  <c r="U651" s="68"/>
      <c r="V651" s="68"/>
      <c r="W651" s="68"/>
      <c r="X651" s="68"/>
      <c r="Y651" s="68"/>
      <c r="Z651" s="68"/>
      <c r="AA651" s="68"/>
      <c r="AB651" s="68"/>
      <c r="AC651" s="68"/>
      <c r="AD651" s="68"/>
      <c r="AE651" s="68"/>
      <c r="AF651" s="68"/>
      <c r="AG651" s="68"/>
      <c r="AH651" s="68"/>
      <c r="AI651" s="68"/>
      <c r="AJ651" s="68"/>
    </row>
    <row r="652" spans="1:36" ht="15.75" customHeight="1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  <c r="U652" s="68"/>
      <c r="V652" s="68"/>
      <c r="W652" s="68"/>
      <c r="X652" s="68"/>
      <c r="Y652" s="68"/>
      <c r="Z652" s="68"/>
      <c r="AA652" s="68"/>
      <c r="AB652" s="68"/>
      <c r="AC652" s="68"/>
      <c r="AD652" s="68"/>
      <c r="AE652" s="68"/>
      <c r="AF652" s="68"/>
      <c r="AG652" s="68"/>
      <c r="AH652" s="68"/>
      <c r="AI652" s="68"/>
      <c r="AJ652" s="68"/>
    </row>
    <row r="653" spans="1:36" ht="15.75" customHeight="1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  <c r="U653" s="68"/>
      <c r="V653" s="68"/>
      <c r="W653" s="68"/>
      <c r="X653" s="68"/>
      <c r="Y653" s="68"/>
      <c r="Z653" s="68"/>
      <c r="AA653" s="68"/>
      <c r="AB653" s="68"/>
      <c r="AC653" s="68"/>
      <c r="AD653" s="68"/>
      <c r="AE653" s="68"/>
      <c r="AF653" s="68"/>
      <c r="AG653" s="68"/>
      <c r="AH653" s="68"/>
      <c r="AI653" s="68"/>
      <c r="AJ653" s="68"/>
    </row>
    <row r="654" spans="1:36" ht="15.75" customHeight="1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  <c r="U654" s="68"/>
      <c r="V654" s="68"/>
      <c r="W654" s="68"/>
      <c r="X654" s="68"/>
      <c r="Y654" s="68"/>
      <c r="Z654" s="68"/>
      <c r="AA654" s="68"/>
      <c r="AB654" s="68"/>
      <c r="AC654" s="68"/>
      <c r="AD654" s="68"/>
      <c r="AE654" s="68"/>
      <c r="AF654" s="68"/>
      <c r="AG654" s="68"/>
      <c r="AH654" s="68"/>
      <c r="AI654" s="68"/>
      <c r="AJ654" s="68"/>
    </row>
    <row r="655" spans="1:36" ht="15.75" customHeight="1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  <c r="U655" s="68"/>
      <c r="V655" s="68"/>
      <c r="W655" s="68"/>
      <c r="X655" s="68"/>
      <c r="Y655" s="68"/>
      <c r="Z655" s="68"/>
      <c r="AA655" s="68"/>
      <c r="AB655" s="68"/>
      <c r="AC655" s="68"/>
      <c r="AD655" s="68"/>
      <c r="AE655" s="68"/>
      <c r="AF655" s="68"/>
      <c r="AG655" s="68"/>
      <c r="AH655" s="68"/>
      <c r="AI655" s="68"/>
      <c r="AJ655" s="68"/>
    </row>
    <row r="656" spans="1:36" ht="15.75" customHeight="1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  <c r="U656" s="68"/>
      <c r="V656" s="68"/>
      <c r="W656" s="68"/>
      <c r="X656" s="68"/>
      <c r="Y656" s="68"/>
      <c r="Z656" s="68"/>
      <c r="AA656" s="68"/>
      <c r="AB656" s="68"/>
      <c r="AC656" s="68"/>
      <c r="AD656" s="68"/>
      <c r="AE656" s="68"/>
      <c r="AF656" s="68"/>
      <c r="AG656" s="68"/>
      <c r="AH656" s="68"/>
      <c r="AI656" s="68"/>
      <c r="AJ656" s="68"/>
    </row>
    <row r="657" spans="1:36" ht="15.75" customHeight="1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  <c r="U657" s="68"/>
      <c r="V657" s="68"/>
      <c r="W657" s="68"/>
      <c r="X657" s="68"/>
      <c r="Y657" s="68"/>
      <c r="Z657" s="68"/>
      <c r="AA657" s="68"/>
      <c r="AB657" s="68"/>
      <c r="AC657" s="68"/>
      <c r="AD657" s="68"/>
      <c r="AE657" s="68"/>
      <c r="AF657" s="68"/>
      <c r="AG657" s="68"/>
      <c r="AH657" s="68"/>
      <c r="AI657" s="68"/>
      <c r="AJ657" s="68"/>
    </row>
    <row r="658" spans="1:36" ht="15.75" customHeight="1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  <c r="U658" s="68"/>
      <c r="V658" s="68"/>
      <c r="W658" s="68"/>
      <c r="X658" s="68"/>
      <c r="Y658" s="68"/>
      <c r="Z658" s="68"/>
      <c r="AA658" s="68"/>
      <c r="AB658" s="68"/>
      <c r="AC658" s="68"/>
      <c r="AD658" s="68"/>
      <c r="AE658" s="68"/>
      <c r="AF658" s="68"/>
      <c r="AG658" s="68"/>
      <c r="AH658" s="68"/>
      <c r="AI658" s="68"/>
      <c r="AJ658" s="68"/>
    </row>
    <row r="659" spans="1:36" ht="15.75" customHeight="1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  <c r="U659" s="68"/>
      <c r="V659" s="68"/>
      <c r="W659" s="68"/>
      <c r="X659" s="68"/>
      <c r="Y659" s="68"/>
      <c r="Z659" s="68"/>
      <c r="AA659" s="68"/>
      <c r="AB659" s="68"/>
      <c r="AC659" s="68"/>
      <c r="AD659" s="68"/>
      <c r="AE659" s="68"/>
      <c r="AF659" s="68"/>
      <c r="AG659" s="68"/>
      <c r="AH659" s="68"/>
      <c r="AI659" s="68"/>
      <c r="AJ659" s="68"/>
    </row>
    <row r="660" spans="1:36" ht="15.75" customHeight="1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  <c r="U660" s="68"/>
      <c r="V660" s="68"/>
      <c r="W660" s="68"/>
      <c r="X660" s="68"/>
      <c r="Y660" s="68"/>
      <c r="Z660" s="68"/>
      <c r="AA660" s="68"/>
      <c r="AB660" s="68"/>
      <c r="AC660" s="68"/>
      <c r="AD660" s="68"/>
      <c r="AE660" s="68"/>
      <c r="AF660" s="68"/>
      <c r="AG660" s="68"/>
      <c r="AH660" s="68"/>
      <c r="AI660" s="68"/>
      <c r="AJ660" s="68"/>
    </row>
    <row r="661" spans="1:36" ht="15.75" customHeight="1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  <c r="U661" s="68"/>
      <c r="V661" s="68"/>
      <c r="W661" s="68"/>
      <c r="X661" s="68"/>
      <c r="Y661" s="68"/>
      <c r="Z661" s="68"/>
      <c r="AA661" s="68"/>
      <c r="AB661" s="68"/>
      <c r="AC661" s="68"/>
      <c r="AD661" s="68"/>
      <c r="AE661" s="68"/>
      <c r="AF661" s="68"/>
      <c r="AG661" s="68"/>
      <c r="AH661" s="68"/>
      <c r="AI661" s="68"/>
      <c r="AJ661" s="68"/>
    </row>
    <row r="662" spans="1:36" ht="15.75" customHeight="1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  <c r="U662" s="68"/>
      <c r="V662" s="68"/>
      <c r="W662" s="68"/>
      <c r="X662" s="68"/>
      <c r="Y662" s="68"/>
      <c r="Z662" s="68"/>
      <c r="AA662" s="68"/>
      <c r="AB662" s="68"/>
      <c r="AC662" s="68"/>
      <c r="AD662" s="68"/>
      <c r="AE662" s="68"/>
      <c r="AF662" s="68"/>
      <c r="AG662" s="68"/>
      <c r="AH662" s="68"/>
      <c r="AI662" s="68"/>
      <c r="AJ662" s="68"/>
    </row>
    <row r="663" spans="1:36" ht="15.75" customHeight="1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  <c r="U663" s="68"/>
      <c r="V663" s="68"/>
      <c r="W663" s="68"/>
      <c r="X663" s="68"/>
      <c r="Y663" s="68"/>
      <c r="Z663" s="68"/>
      <c r="AA663" s="68"/>
      <c r="AB663" s="68"/>
      <c r="AC663" s="68"/>
      <c r="AD663" s="68"/>
      <c r="AE663" s="68"/>
      <c r="AF663" s="68"/>
      <c r="AG663" s="68"/>
      <c r="AH663" s="68"/>
      <c r="AI663" s="68"/>
      <c r="AJ663" s="68"/>
    </row>
    <row r="664" spans="1:36" ht="15.75" customHeight="1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  <c r="U664" s="68"/>
      <c r="V664" s="68"/>
      <c r="W664" s="68"/>
      <c r="X664" s="68"/>
      <c r="Y664" s="68"/>
      <c r="Z664" s="68"/>
      <c r="AA664" s="68"/>
      <c r="AB664" s="68"/>
      <c r="AC664" s="68"/>
      <c r="AD664" s="68"/>
      <c r="AE664" s="68"/>
      <c r="AF664" s="68"/>
      <c r="AG664" s="68"/>
      <c r="AH664" s="68"/>
      <c r="AI664" s="68"/>
      <c r="AJ664" s="68"/>
    </row>
    <row r="665" spans="1:36" ht="15.75" customHeight="1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  <c r="U665" s="68"/>
      <c r="V665" s="68"/>
      <c r="W665" s="68"/>
      <c r="X665" s="68"/>
      <c r="Y665" s="68"/>
      <c r="Z665" s="68"/>
      <c r="AA665" s="68"/>
      <c r="AB665" s="68"/>
      <c r="AC665" s="68"/>
      <c r="AD665" s="68"/>
      <c r="AE665" s="68"/>
      <c r="AF665" s="68"/>
      <c r="AG665" s="68"/>
      <c r="AH665" s="68"/>
      <c r="AI665" s="68"/>
      <c r="AJ665" s="68"/>
    </row>
    <row r="666" spans="1:36" ht="15.75" customHeight="1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  <c r="U666" s="68"/>
      <c r="V666" s="68"/>
      <c r="W666" s="68"/>
      <c r="X666" s="68"/>
      <c r="Y666" s="68"/>
      <c r="Z666" s="68"/>
      <c r="AA666" s="68"/>
      <c r="AB666" s="68"/>
      <c r="AC666" s="68"/>
      <c r="AD666" s="68"/>
      <c r="AE666" s="68"/>
      <c r="AF666" s="68"/>
      <c r="AG666" s="68"/>
      <c r="AH666" s="68"/>
      <c r="AI666" s="68"/>
      <c r="AJ666" s="68"/>
    </row>
    <row r="667" spans="1:36" ht="15" customHeight="1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  <c r="U667" s="68"/>
      <c r="V667" s="68"/>
      <c r="W667" s="68"/>
      <c r="X667" s="68"/>
      <c r="Y667" s="68"/>
      <c r="Z667" s="68"/>
      <c r="AA667" s="68"/>
      <c r="AB667" s="68"/>
      <c r="AC667" s="68"/>
      <c r="AD667" s="68"/>
      <c r="AE667" s="68"/>
      <c r="AF667" s="68"/>
      <c r="AG667" s="68"/>
      <c r="AH667" s="68"/>
      <c r="AI667" s="68"/>
      <c r="AJ667" s="68">
        <f>IF(AE659&lt;0,0,AE667-AE659)</f>
        <v>0</v>
      </c>
    </row>
    <row r="668" spans="1:36" ht="15.75" customHeight="1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  <c r="U668" s="68"/>
      <c r="V668" s="68"/>
      <c r="W668" s="68"/>
      <c r="X668" s="68"/>
      <c r="Y668" s="68"/>
      <c r="Z668" s="68"/>
      <c r="AA668" s="68"/>
      <c r="AB668" s="68"/>
      <c r="AC668" s="68"/>
      <c r="AD668" s="68"/>
      <c r="AE668" s="68"/>
      <c r="AF668" s="68"/>
      <c r="AG668" s="68"/>
      <c r="AH668" s="68"/>
      <c r="AI668" s="68"/>
      <c r="AJ668" s="68"/>
    </row>
    <row r="669" spans="1:36" ht="15.75" customHeight="1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  <c r="U669" s="68"/>
      <c r="V669" s="68"/>
      <c r="W669" s="68"/>
      <c r="X669" s="68"/>
      <c r="Y669" s="68"/>
      <c r="Z669" s="68"/>
      <c r="AA669" s="68"/>
      <c r="AB669" s="68"/>
      <c r="AC669" s="68"/>
      <c r="AD669" s="68"/>
      <c r="AE669" s="68"/>
      <c r="AF669" s="68"/>
      <c r="AG669" s="68"/>
      <c r="AH669" s="68"/>
      <c r="AI669" s="68"/>
      <c r="AJ669" s="68"/>
    </row>
    <row r="670" spans="1:36" ht="15.75" customHeight="1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</row>
    <row r="671" spans="1:36" ht="15.75" customHeight="1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</row>
    <row r="672" spans="1:36" ht="15.75" customHeight="1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</row>
    <row r="673" spans="1:36" ht="15.75" customHeight="1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</row>
    <row r="674" spans="1:36" ht="15.75" customHeight="1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</row>
    <row r="675" spans="1:36" ht="15.75" customHeight="1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</row>
    <row r="676" spans="1:36" ht="15.75" customHeight="1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</row>
    <row r="677" spans="1:36" ht="15.75" customHeight="1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  <c r="U677" s="68"/>
      <c r="V677" s="68"/>
      <c r="W677" s="68"/>
      <c r="X677" s="68"/>
      <c r="Y677" s="68"/>
      <c r="Z677" s="68"/>
      <c r="AA677" s="68"/>
      <c r="AB677" s="68"/>
      <c r="AC677" s="68"/>
      <c r="AD677" s="68"/>
      <c r="AE677" s="68"/>
      <c r="AF677" s="68"/>
      <c r="AG677" s="68"/>
      <c r="AH677" s="68"/>
      <c r="AI677" s="68"/>
      <c r="AJ677" s="68"/>
    </row>
    <row r="678" spans="1:36" ht="15.75" customHeight="1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</row>
    <row r="679" spans="1:36" ht="15.75" customHeight="1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</row>
    <row r="680" spans="1:36" ht="15.75" customHeight="1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</row>
    <row r="681" spans="1:36" ht="15.75" customHeight="1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</row>
    <row r="682" spans="1:36" ht="15.75" customHeight="1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</row>
    <row r="683" spans="1:36" ht="15.75" customHeight="1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</row>
    <row r="684" spans="1:36" ht="15.75" customHeight="1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</row>
    <row r="685" spans="1:36" ht="15.75" customHeight="1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  <c r="U685" s="68"/>
      <c r="V685" s="68"/>
      <c r="W685" s="68"/>
      <c r="X685" s="68"/>
      <c r="Y685" s="68"/>
      <c r="Z685" s="68"/>
      <c r="AA685" s="68"/>
      <c r="AB685" s="68"/>
      <c r="AC685" s="68"/>
      <c r="AD685" s="68"/>
      <c r="AE685" s="68"/>
      <c r="AF685" s="68"/>
      <c r="AG685" s="68"/>
      <c r="AH685" s="68"/>
      <c r="AI685" s="68"/>
      <c r="AJ685" s="68"/>
    </row>
    <row r="686" spans="1:36" ht="15.75" customHeight="1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</row>
    <row r="687" spans="1:36" ht="15.75" customHeight="1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</row>
    <row r="688" spans="1:36" ht="15.75" customHeight="1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</row>
    <row r="689" spans="1:36" ht="15.75" customHeight="1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</row>
    <row r="690" spans="1:36" ht="15.75" customHeight="1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</row>
    <row r="691" spans="1:36" ht="15.75" customHeight="1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</row>
    <row r="692" spans="1:36" ht="15.75" customHeight="1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</row>
    <row r="693" spans="1:36" ht="15.75" customHeight="1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  <c r="U693" s="68"/>
      <c r="V693" s="68"/>
      <c r="W693" s="68"/>
      <c r="X693" s="68"/>
      <c r="Y693" s="68"/>
      <c r="Z693" s="68"/>
      <c r="AA693" s="68"/>
      <c r="AB693" s="68"/>
      <c r="AC693" s="68"/>
      <c r="AD693" s="68"/>
      <c r="AE693" s="68"/>
      <c r="AF693" s="68"/>
      <c r="AG693" s="68"/>
      <c r="AH693" s="68"/>
      <c r="AI693" s="68"/>
      <c r="AJ693" s="68"/>
    </row>
    <row r="694" spans="1:36" ht="15.75" customHeight="1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  <c r="U694" s="68"/>
      <c r="V694" s="68"/>
      <c r="W694" s="68"/>
      <c r="X694" s="68"/>
      <c r="Y694" s="68"/>
      <c r="Z694" s="68"/>
      <c r="AA694" s="68"/>
      <c r="AB694" s="68"/>
      <c r="AC694" s="68"/>
      <c r="AD694" s="68"/>
      <c r="AE694" s="68"/>
      <c r="AF694" s="68"/>
      <c r="AG694" s="68"/>
      <c r="AH694" s="68"/>
      <c r="AI694" s="68"/>
      <c r="AJ694" s="68"/>
    </row>
    <row r="695" spans="1:36" ht="15.75" customHeight="1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  <c r="U695" s="68"/>
      <c r="V695" s="68"/>
      <c r="W695" s="68"/>
      <c r="X695" s="68"/>
      <c r="Y695" s="68"/>
      <c r="Z695" s="68"/>
      <c r="AA695" s="68"/>
      <c r="AB695" s="68"/>
      <c r="AC695" s="68"/>
      <c r="AD695" s="68"/>
      <c r="AE695" s="68"/>
      <c r="AF695" s="68"/>
      <c r="AG695" s="68"/>
      <c r="AH695" s="68"/>
      <c r="AI695" s="68"/>
      <c r="AJ695" s="68"/>
    </row>
    <row r="696" spans="1:36" ht="15.75" customHeight="1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  <c r="U696" s="68"/>
      <c r="V696" s="68"/>
      <c r="W696" s="68"/>
      <c r="X696" s="68"/>
      <c r="Y696" s="68"/>
      <c r="Z696" s="68"/>
      <c r="AA696" s="68"/>
      <c r="AB696" s="68"/>
      <c r="AC696" s="68"/>
      <c r="AD696" s="68"/>
      <c r="AE696" s="68"/>
      <c r="AF696" s="68"/>
      <c r="AG696" s="68"/>
      <c r="AH696" s="68"/>
      <c r="AI696" s="68"/>
      <c r="AJ696" s="68"/>
    </row>
    <row r="697" spans="1:36" ht="15.75" customHeight="1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  <c r="U697" s="68"/>
      <c r="V697" s="68"/>
      <c r="W697" s="68"/>
      <c r="X697" s="68"/>
      <c r="Y697" s="68"/>
      <c r="Z697" s="68"/>
      <c r="AA697" s="68"/>
      <c r="AB697" s="68"/>
      <c r="AC697" s="68"/>
      <c r="AD697" s="68"/>
      <c r="AE697" s="68"/>
      <c r="AF697" s="68"/>
      <c r="AG697" s="68"/>
      <c r="AH697" s="68"/>
      <c r="AI697" s="68"/>
      <c r="AJ697" s="68"/>
    </row>
    <row r="698" spans="1:36" ht="15.75" customHeight="1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  <c r="U698" s="68"/>
      <c r="V698" s="68"/>
      <c r="W698" s="68"/>
      <c r="X698" s="68"/>
      <c r="Y698" s="68"/>
      <c r="Z698" s="68"/>
      <c r="AA698" s="68"/>
      <c r="AB698" s="68"/>
      <c r="AC698" s="68"/>
      <c r="AD698" s="68"/>
      <c r="AE698" s="68"/>
      <c r="AF698" s="68"/>
      <c r="AG698" s="68"/>
      <c r="AH698" s="68"/>
      <c r="AI698" s="68"/>
      <c r="AJ698" s="68"/>
    </row>
    <row r="699" spans="1:36" ht="15.75" customHeight="1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  <c r="U699" s="68"/>
      <c r="V699" s="68"/>
      <c r="W699" s="68"/>
      <c r="X699" s="68"/>
      <c r="Y699" s="68"/>
      <c r="Z699" s="68"/>
      <c r="AA699" s="68"/>
      <c r="AB699" s="68"/>
      <c r="AC699" s="68"/>
      <c r="AD699" s="68"/>
      <c r="AE699" s="68"/>
      <c r="AF699" s="68"/>
      <c r="AG699" s="68"/>
      <c r="AH699" s="68"/>
      <c r="AI699" s="68"/>
      <c r="AJ699" s="68"/>
    </row>
    <row r="700" spans="1:36" ht="15.75" customHeight="1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  <c r="U700" s="68"/>
      <c r="V700" s="68"/>
      <c r="W700" s="68"/>
      <c r="X700" s="68"/>
      <c r="Y700" s="68"/>
      <c r="Z700" s="68"/>
      <c r="AA700" s="68"/>
      <c r="AB700" s="68"/>
      <c r="AC700" s="68"/>
      <c r="AD700" s="68"/>
      <c r="AE700" s="68"/>
      <c r="AF700" s="68"/>
      <c r="AG700" s="68"/>
      <c r="AH700" s="68"/>
      <c r="AI700" s="68"/>
      <c r="AJ700" s="68"/>
    </row>
    <row r="701" spans="1:36" ht="15.75" customHeight="1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  <c r="U701" s="68"/>
      <c r="V701" s="68"/>
      <c r="W701" s="68"/>
      <c r="X701" s="68"/>
      <c r="Y701" s="68"/>
      <c r="Z701" s="68"/>
      <c r="AA701" s="68"/>
      <c r="AB701" s="68"/>
      <c r="AC701" s="68"/>
      <c r="AD701" s="68"/>
      <c r="AE701" s="68"/>
      <c r="AF701" s="68"/>
      <c r="AG701" s="68"/>
      <c r="AH701" s="68"/>
      <c r="AI701" s="68"/>
      <c r="AJ701" s="68"/>
    </row>
    <row r="702" spans="1:36" ht="15.75" customHeight="1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  <c r="U702" s="68"/>
      <c r="V702" s="68"/>
      <c r="W702" s="68"/>
      <c r="X702" s="68"/>
      <c r="Y702" s="68"/>
      <c r="Z702" s="68"/>
      <c r="AA702" s="68"/>
      <c r="AB702" s="68"/>
      <c r="AC702" s="68"/>
      <c r="AD702" s="68"/>
      <c r="AE702" s="68"/>
      <c r="AF702" s="68"/>
      <c r="AG702" s="68"/>
      <c r="AH702" s="68"/>
      <c r="AI702" s="68"/>
      <c r="AJ702" s="68"/>
    </row>
    <row r="703" spans="1:36" ht="15.75" customHeight="1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  <c r="U703" s="68"/>
      <c r="V703" s="68"/>
      <c r="W703" s="68"/>
      <c r="X703" s="68"/>
      <c r="Y703" s="68"/>
      <c r="Z703" s="68"/>
      <c r="AA703" s="68"/>
      <c r="AB703" s="68"/>
      <c r="AC703" s="68"/>
      <c r="AD703" s="68"/>
      <c r="AE703" s="68"/>
      <c r="AF703" s="68"/>
      <c r="AG703" s="68"/>
      <c r="AH703" s="68"/>
      <c r="AI703" s="68"/>
      <c r="AJ703" s="68"/>
    </row>
    <row r="704" spans="1:36" ht="15.75" customHeight="1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  <c r="U704" s="68"/>
      <c r="V704" s="68"/>
      <c r="W704" s="68"/>
      <c r="X704" s="68"/>
      <c r="Y704" s="68"/>
      <c r="Z704" s="68"/>
      <c r="AA704" s="68"/>
      <c r="AB704" s="68"/>
      <c r="AC704" s="68"/>
      <c r="AD704" s="68"/>
      <c r="AE704" s="68"/>
      <c r="AF704" s="68"/>
      <c r="AG704" s="68"/>
      <c r="AH704" s="68"/>
      <c r="AI704" s="68"/>
      <c r="AJ704" s="68"/>
    </row>
    <row r="705" spans="1:36" ht="15.75" customHeight="1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  <c r="U705" s="68"/>
      <c r="V705" s="68"/>
      <c r="W705" s="68"/>
      <c r="X705" s="68"/>
      <c r="Y705" s="68"/>
      <c r="Z705" s="68"/>
      <c r="AA705" s="68"/>
      <c r="AB705" s="68"/>
      <c r="AC705" s="68"/>
      <c r="AD705" s="68"/>
      <c r="AE705" s="68"/>
      <c r="AF705" s="68"/>
      <c r="AG705" s="68"/>
      <c r="AH705" s="68"/>
      <c r="AI705" s="68"/>
      <c r="AJ705" s="68"/>
    </row>
    <row r="706" spans="1:36" ht="15.75" customHeight="1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  <c r="U706" s="68"/>
      <c r="V706" s="68"/>
      <c r="W706" s="68"/>
      <c r="X706" s="68"/>
      <c r="Y706" s="68"/>
      <c r="Z706" s="68"/>
      <c r="AA706" s="68"/>
      <c r="AB706" s="68"/>
      <c r="AC706" s="68"/>
      <c r="AD706" s="68"/>
      <c r="AE706" s="68"/>
      <c r="AF706" s="68"/>
      <c r="AG706" s="68"/>
      <c r="AH706" s="68"/>
      <c r="AI706" s="68"/>
      <c r="AJ706" s="68"/>
    </row>
    <row r="707" spans="1:36" ht="15.75" customHeight="1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  <c r="U707" s="68"/>
      <c r="V707" s="68"/>
      <c r="W707" s="68"/>
      <c r="X707" s="68"/>
      <c r="Y707" s="68"/>
      <c r="Z707" s="68"/>
      <c r="AA707" s="68"/>
      <c r="AB707" s="68"/>
      <c r="AC707" s="68"/>
      <c r="AD707" s="68"/>
      <c r="AE707" s="68"/>
      <c r="AF707" s="68"/>
      <c r="AG707" s="68"/>
      <c r="AH707" s="68"/>
      <c r="AI707" s="68"/>
      <c r="AJ707" s="68"/>
    </row>
    <row r="708" spans="1:36" ht="15.75" customHeight="1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  <c r="U708" s="68"/>
      <c r="V708" s="68"/>
      <c r="W708" s="68"/>
      <c r="X708" s="68"/>
      <c r="Y708" s="68"/>
      <c r="Z708" s="68"/>
      <c r="AA708" s="68"/>
      <c r="AB708" s="68"/>
      <c r="AC708" s="68"/>
      <c r="AD708" s="68"/>
      <c r="AE708" s="68"/>
      <c r="AF708" s="68"/>
      <c r="AG708" s="68"/>
      <c r="AH708" s="68"/>
      <c r="AI708" s="68"/>
      <c r="AJ708" s="68"/>
    </row>
    <row r="709" spans="1:36" ht="15.75" customHeight="1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  <c r="U709" s="68"/>
      <c r="V709" s="68"/>
      <c r="W709" s="68"/>
      <c r="X709" s="68"/>
      <c r="Y709" s="68"/>
      <c r="Z709" s="68"/>
      <c r="AA709" s="68"/>
      <c r="AB709" s="68"/>
      <c r="AC709" s="68"/>
      <c r="AD709" s="68"/>
      <c r="AE709" s="68"/>
      <c r="AF709" s="68"/>
      <c r="AG709" s="68"/>
      <c r="AH709" s="68"/>
      <c r="AI709" s="68"/>
      <c r="AJ709" s="68"/>
    </row>
    <row r="710" spans="1:36" ht="15.75" customHeight="1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  <c r="U710" s="68"/>
      <c r="V710" s="68"/>
      <c r="W710" s="68"/>
      <c r="X710" s="68"/>
      <c r="Y710" s="68"/>
      <c r="Z710" s="68"/>
      <c r="AA710" s="68"/>
      <c r="AB710" s="68"/>
      <c r="AC710" s="68"/>
      <c r="AD710" s="68"/>
      <c r="AE710" s="68"/>
      <c r="AF710" s="68"/>
      <c r="AG710" s="68"/>
      <c r="AH710" s="68"/>
      <c r="AI710" s="68"/>
      <c r="AJ710" s="68"/>
    </row>
    <row r="711" spans="1:36" ht="15.75" customHeight="1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  <c r="U711" s="68"/>
      <c r="V711" s="68"/>
      <c r="W711" s="68"/>
      <c r="X711" s="68"/>
      <c r="Y711" s="68"/>
      <c r="Z711" s="68"/>
      <c r="AA711" s="68"/>
      <c r="AB711" s="68"/>
      <c r="AC711" s="68"/>
      <c r="AD711" s="68"/>
      <c r="AE711" s="68"/>
      <c r="AF711" s="68"/>
      <c r="AG711" s="68"/>
      <c r="AH711" s="68"/>
      <c r="AI711" s="68"/>
      <c r="AJ711" s="68"/>
    </row>
    <row r="712" spans="1:36" ht="15.75" customHeight="1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  <c r="U712" s="68"/>
      <c r="V712" s="68"/>
      <c r="W712" s="68"/>
      <c r="X712" s="68"/>
      <c r="Y712" s="68"/>
      <c r="Z712" s="68"/>
      <c r="AA712" s="68"/>
      <c r="AB712" s="68"/>
      <c r="AC712" s="68"/>
      <c r="AD712" s="68"/>
      <c r="AE712" s="68"/>
      <c r="AF712" s="68"/>
      <c r="AG712" s="68"/>
      <c r="AH712" s="68"/>
      <c r="AI712" s="68"/>
      <c r="AJ712" s="68"/>
    </row>
    <row r="713" spans="1:36" ht="15.75" customHeight="1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  <c r="U713" s="68"/>
      <c r="V713" s="68"/>
      <c r="W713" s="68"/>
      <c r="X713" s="68"/>
      <c r="Y713" s="68"/>
      <c r="Z713" s="68"/>
      <c r="AA713" s="68"/>
      <c r="AB713" s="68"/>
      <c r="AC713" s="68"/>
      <c r="AD713" s="68"/>
      <c r="AE713" s="68"/>
      <c r="AF713" s="68"/>
      <c r="AG713" s="68"/>
      <c r="AH713" s="68"/>
      <c r="AI713" s="68"/>
      <c r="AJ713" s="68"/>
    </row>
    <row r="714" spans="1:36" ht="15.75" customHeight="1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  <c r="U714" s="68"/>
      <c r="V714" s="68"/>
      <c r="W714" s="68"/>
      <c r="X714" s="68"/>
      <c r="Y714" s="68"/>
      <c r="Z714" s="68"/>
      <c r="AA714" s="68"/>
      <c r="AB714" s="68"/>
      <c r="AC714" s="68"/>
      <c r="AD714" s="68"/>
      <c r="AE714" s="68"/>
      <c r="AF714" s="68"/>
      <c r="AG714" s="68"/>
      <c r="AH714" s="68"/>
      <c r="AI714" s="68"/>
      <c r="AJ714" s="68"/>
    </row>
    <row r="715" spans="1:36" ht="15.75" customHeight="1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  <c r="U715" s="68"/>
      <c r="V715" s="68"/>
      <c r="W715" s="68"/>
      <c r="X715" s="68"/>
      <c r="Y715" s="68"/>
      <c r="Z715" s="68"/>
      <c r="AA715" s="68"/>
      <c r="AB715" s="68"/>
      <c r="AC715" s="68"/>
      <c r="AD715" s="68"/>
      <c r="AE715" s="68"/>
      <c r="AF715" s="68"/>
      <c r="AG715" s="68"/>
      <c r="AH715" s="68"/>
      <c r="AI715" s="68"/>
      <c r="AJ715" s="68"/>
    </row>
    <row r="716" spans="1:36" ht="15.75" customHeight="1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  <c r="U716" s="68"/>
      <c r="V716" s="68"/>
      <c r="W716" s="68"/>
      <c r="X716" s="68"/>
      <c r="Y716" s="68"/>
      <c r="Z716" s="68"/>
      <c r="AA716" s="68"/>
      <c r="AB716" s="68"/>
      <c r="AC716" s="68"/>
      <c r="AD716" s="68"/>
      <c r="AE716" s="68"/>
      <c r="AF716" s="68"/>
      <c r="AG716" s="68"/>
      <c r="AH716" s="68"/>
      <c r="AI716" s="68"/>
      <c r="AJ716" s="68"/>
    </row>
    <row r="717" spans="1:36" ht="15.75" customHeight="1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  <c r="U717" s="68"/>
      <c r="V717" s="68"/>
      <c r="W717" s="68"/>
      <c r="X717" s="68"/>
      <c r="Y717" s="68"/>
      <c r="Z717" s="68"/>
      <c r="AA717" s="68"/>
      <c r="AB717" s="68"/>
      <c r="AC717" s="68"/>
      <c r="AD717" s="68"/>
      <c r="AE717" s="68"/>
      <c r="AF717" s="68"/>
      <c r="AG717" s="68"/>
      <c r="AH717" s="68"/>
      <c r="AI717" s="68"/>
      <c r="AJ717" s="68"/>
    </row>
    <row r="718" spans="1:36" ht="15.75" customHeight="1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  <c r="U718" s="68"/>
      <c r="V718" s="68"/>
      <c r="W718" s="68"/>
      <c r="X718" s="68"/>
      <c r="Y718" s="68"/>
      <c r="Z718" s="68"/>
      <c r="AA718" s="68"/>
      <c r="AB718" s="68"/>
      <c r="AC718" s="68"/>
      <c r="AD718" s="68"/>
      <c r="AE718" s="68"/>
      <c r="AF718" s="68"/>
      <c r="AG718" s="68"/>
      <c r="AH718" s="68"/>
      <c r="AI718" s="68"/>
      <c r="AJ718" s="68"/>
    </row>
    <row r="719" spans="1:36" ht="15.75" customHeight="1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  <c r="U719" s="68"/>
      <c r="V719" s="68"/>
      <c r="W719" s="68"/>
      <c r="X719" s="68"/>
      <c r="Y719" s="68"/>
      <c r="Z719" s="68"/>
      <c r="AA719" s="68"/>
      <c r="AB719" s="68"/>
      <c r="AC719" s="68"/>
      <c r="AD719" s="68"/>
      <c r="AE719" s="68"/>
      <c r="AF719" s="68"/>
      <c r="AG719" s="68"/>
      <c r="AH719" s="68"/>
      <c r="AI719" s="68"/>
      <c r="AJ719" s="68"/>
    </row>
    <row r="720" spans="1:36" ht="15.75" customHeight="1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  <c r="U720" s="68"/>
      <c r="V720" s="68"/>
      <c r="W720" s="68"/>
      <c r="X720" s="68"/>
      <c r="Y720" s="68"/>
      <c r="Z720" s="68"/>
      <c r="AA720" s="68"/>
      <c r="AB720" s="68"/>
      <c r="AC720" s="68"/>
      <c r="AD720" s="68"/>
      <c r="AE720" s="68"/>
      <c r="AF720" s="68"/>
      <c r="AG720" s="68"/>
      <c r="AH720" s="68"/>
      <c r="AI720" s="68"/>
      <c r="AJ720" s="68"/>
    </row>
    <row r="721" spans="1:36" ht="15.75" customHeight="1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  <c r="U721" s="68"/>
      <c r="V721" s="68"/>
      <c r="W721" s="68"/>
      <c r="X721" s="68"/>
      <c r="Y721" s="68"/>
      <c r="Z721" s="68"/>
      <c r="AA721" s="68"/>
      <c r="AB721" s="68"/>
      <c r="AC721" s="68"/>
      <c r="AD721" s="68"/>
      <c r="AE721" s="68"/>
      <c r="AF721" s="68"/>
      <c r="AG721" s="68"/>
      <c r="AH721" s="68"/>
      <c r="AI721" s="68"/>
      <c r="AJ721" s="68"/>
    </row>
    <row r="722" spans="1:36" ht="15.75" customHeight="1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  <c r="U722" s="68"/>
      <c r="V722" s="68"/>
      <c r="W722" s="68"/>
      <c r="X722" s="68"/>
      <c r="Y722" s="68"/>
      <c r="Z722" s="68"/>
      <c r="AA722" s="68"/>
      <c r="AB722" s="68"/>
      <c r="AC722" s="68"/>
      <c r="AD722" s="68"/>
      <c r="AE722" s="68"/>
      <c r="AF722" s="68"/>
      <c r="AG722" s="68"/>
      <c r="AH722" s="68"/>
      <c r="AI722" s="68"/>
      <c r="AJ722" s="68"/>
    </row>
    <row r="723" spans="1:36" ht="15.75" customHeight="1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  <c r="U723" s="68"/>
      <c r="V723" s="68"/>
      <c r="W723" s="68"/>
      <c r="X723" s="68"/>
      <c r="Y723" s="68"/>
      <c r="Z723" s="68"/>
      <c r="AA723" s="68"/>
      <c r="AB723" s="68"/>
      <c r="AC723" s="68"/>
      <c r="AD723" s="68"/>
      <c r="AE723" s="68"/>
      <c r="AF723" s="68"/>
      <c r="AG723" s="68"/>
      <c r="AH723" s="68"/>
      <c r="AI723" s="68"/>
      <c r="AJ723" s="68"/>
    </row>
    <row r="724" spans="1:36" ht="15.75" customHeight="1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  <c r="U724" s="68"/>
      <c r="V724" s="68"/>
      <c r="W724" s="68"/>
      <c r="X724" s="68"/>
      <c r="Y724" s="68"/>
      <c r="Z724" s="68"/>
      <c r="AA724" s="68"/>
      <c r="AB724" s="68"/>
      <c r="AC724" s="68"/>
      <c r="AD724" s="68"/>
      <c r="AE724" s="68"/>
      <c r="AF724" s="68"/>
      <c r="AG724" s="68"/>
      <c r="AH724" s="68"/>
      <c r="AI724" s="68"/>
      <c r="AJ724" s="68"/>
    </row>
    <row r="725" spans="1:36" ht="15.75" customHeight="1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  <c r="U725" s="68"/>
      <c r="V725" s="68"/>
      <c r="W725" s="68"/>
      <c r="X725" s="68"/>
      <c r="Y725" s="68"/>
      <c r="Z725" s="68"/>
      <c r="AA725" s="68"/>
      <c r="AB725" s="68"/>
      <c r="AC725" s="68"/>
      <c r="AD725" s="68"/>
      <c r="AE725" s="68"/>
      <c r="AF725" s="68"/>
      <c r="AG725" s="68"/>
      <c r="AH725" s="68"/>
      <c r="AI725" s="68"/>
      <c r="AJ725" s="68"/>
    </row>
    <row r="726" spans="1:36" ht="15.75" customHeight="1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  <c r="U726" s="68"/>
      <c r="V726" s="68"/>
      <c r="W726" s="68"/>
      <c r="X726" s="68"/>
      <c r="Y726" s="68"/>
      <c r="Z726" s="68"/>
      <c r="AA726" s="68"/>
      <c r="AB726" s="68"/>
      <c r="AC726" s="68"/>
      <c r="AD726" s="68"/>
      <c r="AE726" s="68"/>
      <c r="AF726" s="68"/>
      <c r="AG726" s="68"/>
      <c r="AH726" s="68"/>
      <c r="AI726" s="68"/>
      <c r="AJ726" s="68"/>
    </row>
    <row r="727" spans="1:36" ht="15.75" customHeight="1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  <c r="U727" s="68"/>
      <c r="V727" s="68"/>
      <c r="W727" s="68"/>
      <c r="X727" s="68"/>
      <c r="Y727" s="68"/>
      <c r="Z727" s="68"/>
      <c r="AA727" s="68"/>
      <c r="AB727" s="68"/>
      <c r="AC727" s="68"/>
      <c r="AD727" s="68"/>
      <c r="AE727" s="68"/>
      <c r="AF727" s="68"/>
      <c r="AG727" s="68"/>
      <c r="AH727" s="68"/>
      <c r="AI727" s="68"/>
      <c r="AJ727" s="68"/>
    </row>
    <row r="728" spans="1:36" ht="15.75" customHeight="1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  <c r="U728" s="68"/>
      <c r="V728" s="68"/>
      <c r="W728" s="68"/>
      <c r="X728" s="68"/>
      <c r="Y728" s="68"/>
      <c r="Z728" s="68"/>
      <c r="AA728" s="68"/>
      <c r="AB728" s="68"/>
      <c r="AC728" s="68"/>
      <c r="AD728" s="68"/>
      <c r="AE728" s="68"/>
      <c r="AF728" s="68"/>
      <c r="AG728" s="68"/>
      <c r="AH728" s="68"/>
      <c r="AI728" s="68"/>
      <c r="AJ728" s="68"/>
    </row>
    <row r="729" spans="1:36" ht="15.75" customHeight="1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  <c r="U729" s="68"/>
      <c r="V729" s="68"/>
      <c r="W729" s="68"/>
      <c r="X729" s="68"/>
      <c r="Y729" s="68"/>
      <c r="Z729" s="68"/>
      <c r="AA729" s="68"/>
      <c r="AB729" s="68"/>
      <c r="AC729" s="68"/>
      <c r="AD729" s="68"/>
      <c r="AE729" s="68"/>
      <c r="AF729" s="68"/>
      <c r="AG729" s="68"/>
      <c r="AH729" s="68"/>
      <c r="AI729" s="68"/>
      <c r="AJ729" s="68"/>
    </row>
    <row r="730" spans="1:36" ht="15.75" customHeight="1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  <c r="U730" s="68"/>
      <c r="V730" s="68"/>
      <c r="W730" s="68"/>
      <c r="X730" s="68"/>
      <c r="Y730" s="68"/>
      <c r="Z730" s="68"/>
      <c r="AA730" s="68"/>
      <c r="AB730" s="68"/>
      <c r="AC730" s="68"/>
      <c r="AD730" s="68"/>
      <c r="AE730" s="68"/>
      <c r="AF730" s="68"/>
      <c r="AG730" s="68"/>
      <c r="AH730" s="68"/>
      <c r="AI730" s="68"/>
      <c r="AJ730" s="68"/>
    </row>
    <row r="731" spans="1:36" ht="15.75" customHeight="1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  <c r="U731" s="68"/>
      <c r="V731" s="68"/>
      <c r="W731" s="68"/>
      <c r="X731" s="68"/>
      <c r="Y731" s="68"/>
      <c r="Z731" s="68"/>
      <c r="AA731" s="68"/>
      <c r="AB731" s="68"/>
      <c r="AC731" s="68"/>
      <c r="AD731" s="68"/>
      <c r="AE731" s="68"/>
      <c r="AF731" s="68"/>
      <c r="AG731" s="68"/>
      <c r="AH731" s="68"/>
      <c r="AI731" s="68"/>
      <c r="AJ731" s="68"/>
    </row>
    <row r="732" spans="1:36" ht="15.75" customHeight="1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  <c r="U732" s="68"/>
      <c r="V732" s="68"/>
      <c r="W732" s="68"/>
      <c r="X732" s="68"/>
      <c r="Y732" s="68"/>
      <c r="Z732" s="68"/>
      <c r="AA732" s="68"/>
      <c r="AB732" s="68"/>
      <c r="AC732" s="68"/>
      <c r="AD732" s="68"/>
      <c r="AE732" s="68"/>
      <c r="AF732" s="68"/>
      <c r="AG732" s="68"/>
      <c r="AH732" s="68"/>
      <c r="AI732" s="68"/>
      <c r="AJ732" s="68"/>
    </row>
    <row r="733" spans="1:36" ht="15.75" customHeight="1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  <c r="U733" s="68"/>
      <c r="V733" s="68"/>
      <c r="W733" s="68"/>
      <c r="X733" s="68"/>
      <c r="Y733" s="68"/>
      <c r="Z733" s="68"/>
      <c r="AA733" s="68"/>
      <c r="AB733" s="68"/>
      <c r="AC733" s="68"/>
      <c r="AD733" s="68"/>
      <c r="AE733" s="68"/>
      <c r="AF733" s="68"/>
      <c r="AG733" s="68"/>
      <c r="AH733" s="68"/>
      <c r="AI733" s="68"/>
      <c r="AJ733" s="68"/>
    </row>
    <row r="734" spans="1:36" ht="15.75" customHeight="1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  <c r="U734" s="68"/>
      <c r="V734" s="68"/>
      <c r="W734" s="68"/>
      <c r="X734" s="68"/>
      <c r="Y734" s="68"/>
      <c r="Z734" s="68"/>
      <c r="AA734" s="68"/>
      <c r="AB734" s="68"/>
      <c r="AC734" s="68"/>
      <c r="AD734" s="68"/>
      <c r="AE734" s="68"/>
      <c r="AF734" s="68"/>
      <c r="AG734" s="68"/>
      <c r="AH734" s="68"/>
      <c r="AI734" s="68"/>
      <c r="AJ734" s="68"/>
    </row>
    <row r="735" spans="1:36" ht="15.75" customHeight="1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  <c r="U735" s="68"/>
      <c r="V735" s="68"/>
      <c r="W735" s="68"/>
      <c r="X735" s="68"/>
      <c r="Y735" s="68"/>
      <c r="Z735" s="68"/>
      <c r="AA735" s="68"/>
      <c r="AB735" s="68"/>
      <c r="AC735" s="68"/>
      <c r="AD735" s="68"/>
      <c r="AE735" s="68"/>
      <c r="AF735" s="68"/>
      <c r="AG735" s="68"/>
      <c r="AH735" s="68"/>
      <c r="AI735" s="68"/>
      <c r="AJ735" s="68"/>
    </row>
    <row r="736" spans="1:36" ht="15.75" customHeight="1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  <c r="U736" s="68"/>
      <c r="V736" s="68"/>
      <c r="W736" s="68"/>
      <c r="X736" s="68"/>
      <c r="Y736" s="68"/>
      <c r="Z736" s="68"/>
      <c r="AA736" s="68"/>
      <c r="AB736" s="68"/>
      <c r="AC736" s="68"/>
      <c r="AD736" s="68"/>
      <c r="AE736" s="68"/>
      <c r="AF736" s="68"/>
      <c r="AG736" s="68"/>
      <c r="AH736" s="68"/>
      <c r="AI736" s="68"/>
      <c r="AJ736" s="68"/>
    </row>
    <row r="737" spans="1:36" ht="15.75" customHeight="1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  <c r="U737" s="68"/>
      <c r="V737" s="68"/>
      <c r="W737" s="68"/>
      <c r="X737" s="68"/>
      <c r="Y737" s="68"/>
      <c r="Z737" s="68"/>
      <c r="AA737" s="68"/>
      <c r="AB737" s="68"/>
      <c r="AC737" s="68"/>
      <c r="AD737" s="68"/>
      <c r="AE737" s="68"/>
      <c r="AF737" s="68"/>
      <c r="AG737" s="68"/>
      <c r="AH737" s="68"/>
      <c r="AI737" s="68"/>
      <c r="AJ737" s="68"/>
    </row>
    <row r="738" spans="1:36" ht="15.75" customHeight="1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  <c r="U738" s="68"/>
      <c r="V738" s="68"/>
      <c r="W738" s="68"/>
      <c r="X738" s="68"/>
      <c r="Y738" s="68"/>
      <c r="Z738" s="68"/>
      <c r="AA738" s="68"/>
      <c r="AB738" s="68"/>
      <c r="AC738" s="68"/>
      <c r="AD738" s="68"/>
      <c r="AE738" s="68"/>
      <c r="AF738" s="68"/>
      <c r="AG738" s="68"/>
      <c r="AH738" s="68"/>
      <c r="AI738" s="68"/>
      <c r="AJ738" s="68"/>
    </row>
    <row r="739" spans="1:36" ht="15.75" customHeight="1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  <c r="U739" s="68"/>
      <c r="V739" s="68"/>
      <c r="W739" s="68"/>
      <c r="X739" s="68"/>
      <c r="Y739" s="68"/>
      <c r="Z739" s="68"/>
      <c r="AA739" s="68"/>
      <c r="AB739" s="68"/>
      <c r="AC739" s="68"/>
      <c r="AD739" s="68"/>
      <c r="AE739" s="68"/>
      <c r="AF739" s="68"/>
      <c r="AG739" s="68"/>
      <c r="AH739" s="68"/>
      <c r="AI739" s="68"/>
      <c r="AJ739" s="68"/>
    </row>
    <row r="740" spans="1:36" ht="15.75" customHeight="1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  <c r="U740" s="68"/>
      <c r="V740" s="68"/>
      <c r="W740" s="68"/>
      <c r="X740" s="68"/>
      <c r="Y740" s="68"/>
      <c r="Z740" s="68"/>
      <c r="AA740" s="68"/>
      <c r="AB740" s="68"/>
      <c r="AC740" s="68"/>
      <c r="AD740" s="68"/>
      <c r="AE740" s="68"/>
      <c r="AF740" s="68"/>
      <c r="AG740" s="68"/>
      <c r="AH740" s="68"/>
      <c r="AI740" s="68"/>
      <c r="AJ740" s="68"/>
    </row>
    <row r="741" spans="1:36" ht="15.75" customHeight="1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  <c r="U741" s="68"/>
      <c r="V741" s="68"/>
      <c r="W741" s="68"/>
      <c r="X741" s="68"/>
      <c r="Y741" s="68"/>
      <c r="Z741" s="68"/>
      <c r="AA741" s="68"/>
      <c r="AB741" s="68"/>
      <c r="AC741" s="68"/>
      <c r="AD741" s="68"/>
      <c r="AE741" s="68"/>
      <c r="AF741" s="68"/>
      <c r="AG741" s="68"/>
      <c r="AH741" s="68"/>
      <c r="AI741" s="68"/>
      <c r="AJ741" s="68"/>
    </row>
    <row r="742" spans="1:36" ht="15.75" customHeight="1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  <c r="U742" s="68"/>
      <c r="V742" s="68"/>
      <c r="W742" s="68"/>
      <c r="X742" s="68"/>
      <c r="Y742" s="68"/>
      <c r="Z742" s="68"/>
      <c r="AA742" s="68"/>
      <c r="AB742" s="68"/>
      <c r="AC742" s="68"/>
      <c r="AD742" s="68"/>
      <c r="AE742" s="68"/>
      <c r="AF742" s="68"/>
      <c r="AG742" s="68"/>
      <c r="AH742" s="68"/>
      <c r="AI742" s="68"/>
      <c r="AJ742" s="68"/>
    </row>
    <row r="743" spans="1:36" ht="15.75" customHeight="1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  <c r="U743" s="68"/>
      <c r="V743" s="68"/>
      <c r="W743" s="68"/>
      <c r="X743" s="68"/>
      <c r="Y743" s="68"/>
      <c r="Z743" s="68"/>
      <c r="AA743" s="68"/>
      <c r="AB743" s="68"/>
      <c r="AC743" s="68"/>
      <c r="AD743" s="68"/>
      <c r="AE743" s="68"/>
      <c r="AF743" s="68"/>
      <c r="AG743" s="68"/>
      <c r="AH743" s="68"/>
      <c r="AI743" s="68"/>
      <c r="AJ743" s="68"/>
    </row>
    <row r="744" spans="1:36" ht="15.75" customHeight="1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  <c r="U744" s="68"/>
      <c r="V744" s="68"/>
      <c r="W744" s="68"/>
      <c r="X744" s="68"/>
      <c r="Y744" s="68"/>
      <c r="Z744" s="68"/>
      <c r="AA744" s="68"/>
      <c r="AB744" s="68"/>
      <c r="AC744" s="68"/>
      <c r="AD744" s="68"/>
      <c r="AE744" s="68"/>
      <c r="AF744" s="68"/>
      <c r="AG744" s="68"/>
      <c r="AH744" s="68"/>
      <c r="AI744" s="68"/>
      <c r="AJ744" s="68"/>
    </row>
    <row r="745" spans="1:36" ht="15.75" customHeight="1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  <c r="U745" s="68"/>
      <c r="V745" s="68"/>
      <c r="W745" s="68"/>
      <c r="X745" s="68"/>
      <c r="Y745" s="68"/>
      <c r="Z745" s="68"/>
      <c r="AA745" s="68"/>
      <c r="AB745" s="68"/>
      <c r="AC745" s="68"/>
      <c r="AD745" s="68"/>
      <c r="AE745" s="68"/>
      <c r="AF745" s="68"/>
      <c r="AG745" s="68"/>
      <c r="AH745" s="68"/>
      <c r="AI745" s="68"/>
      <c r="AJ745" s="68"/>
    </row>
    <row r="746" spans="1:36" ht="15.75" customHeight="1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  <c r="U746" s="68"/>
      <c r="V746" s="68"/>
      <c r="W746" s="68"/>
      <c r="X746" s="68"/>
      <c r="Y746" s="68"/>
      <c r="Z746" s="68"/>
      <c r="AA746" s="68"/>
      <c r="AB746" s="68"/>
      <c r="AC746" s="68"/>
      <c r="AD746" s="68"/>
      <c r="AE746" s="68"/>
      <c r="AF746" s="68"/>
      <c r="AG746" s="68"/>
      <c r="AH746" s="68"/>
      <c r="AI746" s="68"/>
      <c r="AJ746" s="68"/>
    </row>
    <row r="747" spans="1:36" ht="15.75" customHeight="1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  <c r="U747" s="68"/>
      <c r="V747" s="68"/>
      <c r="W747" s="68"/>
      <c r="X747" s="68"/>
      <c r="Y747" s="68"/>
      <c r="Z747" s="68"/>
      <c r="AA747" s="68"/>
      <c r="AB747" s="68"/>
      <c r="AC747" s="68"/>
      <c r="AD747" s="68"/>
      <c r="AE747" s="68"/>
      <c r="AF747" s="68"/>
      <c r="AG747" s="68"/>
      <c r="AH747" s="68"/>
      <c r="AI747" s="68"/>
      <c r="AJ747" s="68"/>
    </row>
    <row r="748" spans="1:36" ht="15.75" customHeight="1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  <c r="U748" s="68"/>
      <c r="V748" s="68"/>
      <c r="W748" s="68"/>
      <c r="X748" s="68"/>
      <c r="Y748" s="68"/>
      <c r="Z748" s="68"/>
      <c r="AA748" s="68"/>
      <c r="AB748" s="68"/>
      <c r="AC748" s="68"/>
      <c r="AD748" s="68"/>
      <c r="AE748" s="68"/>
      <c r="AF748" s="68"/>
      <c r="AG748" s="68"/>
      <c r="AH748" s="68"/>
      <c r="AI748" s="68"/>
      <c r="AJ748" s="68"/>
    </row>
    <row r="749" spans="1:36" ht="15.75" customHeight="1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  <c r="U749" s="68"/>
      <c r="V749" s="68"/>
      <c r="W749" s="68"/>
      <c r="X749" s="68"/>
      <c r="Y749" s="68"/>
      <c r="Z749" s="68"/>
      <c r="AA749" s="68"/>
      <c r="AB749" s="68"/>
      <c r="AC749" s="68"/>
      <c r="AD749" s="68"/>
      <c r="AE749" s="68"/>
      <c r="AF749" s="68"/>
      <c r="AG749" s="68"/>
      <c r="AH749" s="68"/>
      <c r="AI749" s="68"/>
      <c r="AJ749" s="68"/>
    </row>
    <row r="750" spans="1:36" ht="15.75" customHeight="1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  <c r="U750" s="68"/>
      <c r="V750" s="68"/>
      <c r="W750" s="68"/>
      <c r="X750" s="68"/>
      <c r="Y750" s="68"/>
      <c r="Z750" s="68"/>
      <c r="AA750" s="68"/>
      <c r="AB750" s="68"/>
      <c r="AC750" s="68"/>
      <c r="AD750" s="68"/>
      <c r="AE750" s="68"/>
      <c r="AF750" s="68"/>
      <c r="AG750" s="68"/>
      <c r="AH750" s="68"/>
      <c r="AI750" s="68"/>
      <c r="AJ750" s="68"/>
    </row>
    <row r="751" spans="1:36" ht="15.75" customHeight="1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  <c r="U751" s="68"/>
      <c r="V751" s="68"/>
      <c r="W751" s="68"/>
      <c r="X751" s="68"/>
      <c r="Y751" s="68"/>
      <c r="Z751" s="68"/>
      <c r="AA751" s="68"/>
      <c r="AB751" s="68"/>
      <c r="AC751" s="68"/>
      <c r="AD751" s="68"/>
      <c r="AE751" s="68"/>
      <c r="AF751" s="68"/>
      <c r="AG751" s="68"/>
      <c r="AH751" s="68"/>
      <c r="AI751" s="68"/>
      <c r="AJ751" s="68"/>
    </row>
    <row r="752" spans="1:36" ht="15.75" customHeight="1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  <c r="U752" s="68"/>
      <c r="V752" s="68"/>
      <c r="W752" s="68"/>
      <c r="X752" s="68"/>
      <c r="Y752" s="68"/>
      <c r="Z752" s="68"/>
      <c r="AA752" s="68"/>
      <c r="AB752" s="68"/>
      <c r="AC752" s="68"/>
      <c r="AD752" s="68"/>
      <c r="AE752" s="68"/>
      <c r="AF752" s="68"/>
      <c r="AG752" s="68"/>
      <c r="AH752" s="68"/>
      <c r="AI752" s="68"/>
      <c r="AJ752" s="68"/>
    </row>
    <row r="753" spans="1:36" ht="15.75" customHeight="1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  <c r="U753" s="68"/>
      <c r="V753" s="68"/>
      <c r="W753" s="68"/>
      <c r="X753" s="68"/>
      <c r="Y753" s="68"/>
      <c r="Z753" s="68"/>
      <c r="AA753" s="68"/>
      <c r="AB753" s="68"/>
      <c r="AC753" s="68"/>
      <c r="AD753" s="68"/>
      <c r="AE753" s="68"/>
      <c r="AF753" s="68"/>
      <c r="AG753" s="68"/>
      <c r="AH753" s="68"/>
      <c r="AI753" s="68"/>
      <c r="AJ753" s="68"/>
    </row>
    <row r="754" spans="1:36" ht="15.75" customHeight="1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  <c r="U754" s="68"/>
      <c r="V754" s="68"/>
      <c r="W754" s="68"/>
      <c r="X754" s="68"/>
      <c r="Y754" s="68"/>
      <c r="Z754" s="68"/>
      <c r="AA754" s="68"/>
      <c r="AB754" s="68"/>
      <c r="AC754" s="68"/>
      <c r="AD754" s="68"/>
      <c r="AE754" s="68"/>
      <c r="AF754" s="68"/>
      <c r="AG754" s="68"/>
      <c r="AH754" s="68"/>
      <c r="AI754" s="68"/>
      <c r="AJ754" s="68"/>
    </row>
    <row r="755" spans="1:36" ht="15.75" customHeight="1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  <c r="U755" s="68"/>
      <c r="V755" s="68"/>
      <c r="W755" s="68"/>
      <c r="X755" s="68"/>
      <c r="Y755" s="68"/>
      <c r="Z755" s="68"/>
      <c r="AA755" s="68"/>
      <c r="AB755" s="68"/>
      <c r="AC755" s="68"/>
      <c r="AD755" s="68"/>
      <c r="AE755" s="68"/>
      <c r="AF755" s="68"/>
      <c r="AG755" s="68"/>
      <c r="AH755" s="68"/>
      <c r="AI755" s="68"/>
      <c r="AJ755" s="68"/>
    </row>
    <row r="756" spans="1:36" ht="15.75" customHeight="1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  <c r="U756" s="68"/>
      <c r="V756" s="68"/>
      <c r="W756" s="68"/>
      <c r="X756" s="68"/>
      <c r="Y756" s="68"/>
      <c r="Z756" s="68"/>
      <c r="AA756" s="68"/>
      <c r="AB756" s="68"/>
      <c r="AC756" s="68"/>
      <c r="AD756" s="68"/>
      <c r="AE756" s="68"/>
      <c r="AF756" s="68"/>
      <c r="AG756" s="68"/>
      <c r="AH756" s="68"/>
      <c r="AI756" s="68"/>
      <c r="AJ756" s="68"/>
    </row>
    <row r="757" spans="1:36" ht="15.75" customHeight="1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  <c r="U757" s="68"/>
      <c r="V757" s="68"/>
      <c r="W757" s="68"/>
      <c r="X757" s="68"/>
      <c r="Y757" s="68"/>
      <c r="Z757" s="68"/>
      <c r="AA757" s="68"/>
      <c r="AB757" s="68"/>
      <c r="AC757" s="68"/>
      <c r="AD757" s="68"/>
      <c r="AE757" s="68"/>
      <c r="AF757" s="68"/>
      <c r="AG757" s="68"/>
      <c r="AH757" s="68"/>
      <c r="AI757" s="68"/>
      <c r="AJ757" s="68"/>
    </row>
    <row r="758" spans="1:36" ht="15.75" customHeight="1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  <c r="U758" s="68"/>
      <c r="V758" s="68"/>
      <c r="W758" s="68"/>
      <c r="X758" s="68"/>
      <c r="Y758" s="68"/>
      <c r="Z758" s="68"/>
      <c r="AA758" s="68"/>
      <c r="AB758" s="68"/>
      <c r="AC758" s="68"/>
      <c r="AD758" s="68"/>
      <c r="AE758" s="68"/>
      <c r="AF758" s="68"/>
      <c r="AG758" s="68"/>
      <c r="AH758" s="68"/>
      <c r="AI758" s="68"/>
      <c r="AJ758" s="68"/>
    </row>
    <row r="759" spans="1:36" ht="15.75" customHeight="1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  <c r="U759" s="68"/>
      <c r="V759" s="68"/>
      <c r="W759" s="68"/>
      <c r="X759" s="68"/>
      <c r="Y759" s="68"/>
      <c r="Z759" s="68"/>
      <c r="AA759" s="68"/>
      <c r="AB759" s="68"/>
      <c r="AC759" s="68"/>
      <c r="AD759" s="68"/>
      <c r="AE759" s="68"/>
      <c r="AF759" s="68"/>
      <c r="AG759" s="68"/>
      <c r="AH759" s="68"/>
      <c r="AI759" s="68"/>
      <c r="AJ759" s="68"/>
    </row>
    <row r="760" spans="1:36" ht="15.75" customHeight="1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  <c r="U760" s="68"/>
      <c r="V760" s="68"/>
      <c r="W760" s="68"/>
      <c r="X760" s="68"/>
      <c r="Y760" s="68"/>
      <c r="Z760" s="68"/>
      <c r="AA760" s="68"/>
      <c r="AB760" s="68"/>
      <c r="AC760" s="68"/>
      <c r="AD760" s="68"/>
      <c r="AE760" s="68"/>
      <c r="AF760" s="68"/>
      <c r="AG760" s="68"/>
      <c r="AH760" s="68"/>
      <c r="AI760" s="68"/>
      <c r="AJ760" s="68"/>
    </row>
    <row r="761" spans="1:36" ht="15.75" customHeight="1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  <c r="U761" s="68"/>
      <c r="V761" s="68"/>
      <c r="W761" s="68"/>
      <c r="X761" s="68"/>
      <c r="Y761" s="68"/>
      <c r="Z761" s="68"/>
      <c r="AA761" s="68"/>
      <c r="AB761" s="68"/>
      <c r="AC761" s="68"/>
      <c r="AD761" s="68"/>
      <c r="AE761" s="68"/>
      <c r="AF761" s="68"/>
      <c r="AG761" s="68"/>
      <c r="AH761" s="68"/>
      <c r="AI761" s="68"/>
      <c r="AJ761" s="68"/>
    </row>
    <row r="762" spans="1:36" ht="15.75" customHeight="1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  <c r="U762" s="68"/>
      <c r="V762" s="68"/>
      <c r="W762" s="68"/>
      <c r="X762" s="68"/>
      <c r="Y762" s="68"/>
      <c r="Z762" s="68"/>
      <c r="AA762" s="68"/>
      <c r="AB762" s="68"/>
      <c r="AC762" s="68"/>
      <c r="AD762" s="68"/>
      <c r="AE762" s="68"/>
      <c r="AF762" s="68"/>
      <c r="AG762" s="68"/>
      <c r="AH762" s="68"/>
      <c r="AI762" s="68"/>
      <c r="AJ762" s="68"/>
    </row>
    <row r="763" spans="1:36" ht="15.75" customHeight="1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  <c r="U763" s="68"/>
      <c r="V763" s="68"/>
      <c r="W763" s="68"/>
      <c r="X763" s="68"/>
      <c r="Y763" s="68"/>
      <c r="Z763" s="68"/>
      <c r="AA763" s="68"/>
      <c r="AB763" s="68"/>
      <c r="AC763" s="68"/>
      <c r="AD763" s="68"/>
      <c r="AE763" s="68"/>
      <c r="AF763" s="68"/>
      <c r="AG763" s="68"/>
      <c r="AH763" s="68"/>
      <c r="AI763" s="68"/>
      <c r="AJ763" s="68"/>
    </row>
    <row r="764" spans="1:36" ht="15.75" customHeight="1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  <c r="U764" s="68"/>
      <c r="V764" s="68"/>
      <c r="W764" s="68"/>
      <c r="X764" s="68"/>
      <c r="Y764" s="68"/>
      <c r="Z764" s="68"/>
      <c r="AA764" s="68"/>
      <c r="AB764" s="68"/>
      <c r="AC764" s="68"/>
      <c r="AD764" s="68"/>
      <c r="AE764" s="68"/>
      <c r="AF764" s="68"/>
      <c r="AG764" s="68"/>
      <c r="AH764" s="68"/>
      <c r="AI764" s="68"/>
      <c r="AJ764" s="68"/>
    </row>
    <row r="765" spans="1:36" ht="15.75" customHeight="1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  <c r="U765" s="68"/>
      <c r="V765" s="68"/>
      <c r="W765" s="68"/>
      <c r="X765" s="68"/>
      <c r="Y765" s="68"/>
      <c r="Z765" s="68"/>
      <c r="AA765" s="68"/>
      <c r="AB765" s="68"/>
      <c r="AC765" s="68"/>
      <c r="AD765" s="68"/>
      <c r="AE765" s="68"/>
      <c r="AF765" s="68"/>
      <c r="AG765" s="68"/>
      <c r="AH765" s="68"/>
      <c r="AI765" s="68"/>
      <c r="AJ765" s="68"/>
    </row>
    <row r="766" spans="1:36" ht="15.75" customHeight="1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  <c r="U766" s="68"/>
      <c r="V766" s="68"/>
      <c r="W766" s="68"/>
      <c r="X766" s="68"/>
      <c r="Y766" s="68"/>
      <c r="Z766" s="68"/>
      <c r="AA766" s="68"/>
      <c r="AB766" s="68"/>
      <c r="AC766" s="68"/>
      <c r="AD766" s="68"/>
      <c r="AE766" s="68"/>
      <c r="AF766" s="68"/>
      <c r="AG766" s="68"/>
      <c r="AH766" s="68"/>
      <c r="AI766" s="68"/>
      <c r="AJ766" s="68"/>
    </row>
    <row r="767" spans="1:36" ht="15.75" customHeight="1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  <c r="U767" s="68"/>
      <c r="V767" s="68"/>
      <c r="W767" s="68"/>
      <c r="X767" s="68"/>
      <c r="Y767" s="68"/>
      <c r="Z767" s="68"/>
      <c r="AA767" s="68"/>
      <c r="AB767" s="68"/>
      <c r="AC767" s="68"/>
      <c r="AD767" s="68"/>
      <c r="AE767" s="68"/>
      <c r="AF767" s="68"/>
      <c r="AG767" s="68"/>
      <c r="AH767" s="68"/>
      <c r="AI767" s="68"/>
      <c r="AJ767" s="68"/>
    </row>
    <row r="768" spans="1:36" ht="15.75" customHeight="1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  <c r="U768" s="68"/>
      <c r="V768" s="68"/>
      <c r="W768" s="68"/>
      <c r="X768" s="68"/>
      <c r="Y768" s="68"/>
      <c r="Z768" s="68"/>
      <c r="AA768" s="68"/>
      <c r="AB768" s="68"/>
      <c r="AC768" s="68"/>
      <c r="AD768" s="68"/>
      <c r="AE768" s="68"/>
      <c r="AF768" s="68"/>
      <c r="AG768" s="68"/>
      <c r="AH768" s="68"/>
      <c r="AI768" s="68"/>
      <c r="AJ768" s="68"/>
    </row>
    <row r="769" spans="1:36" ht="15.75" customHeight="1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  <c r="U769" s="68"/>
      <c r="V769" s="68"/>
      <c r="W769" s="68"/>
      <c r="X769" s="68"/>
      <c r="Y769" s="68"/>
      <c r="Z769" s="68"/>
      <c r="AA769" s="68"/>
      <c r="AB769" s="68"/>
      <c r="AC769" s="68"/>
      <c r="AD769" s="68"/>
      <c r="AE769" s="68"/>
      <c r="AF769" s="68"/>
      <c r="AG769" s="68"/>
      <c r="AH769" s="68"/>
      <c r="AI769" s="68"/>
      <c r="AJ769" s="68"/>
    </row>
    <row r="770" spans="1:36" ht="15.75" customHeight="1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  <c r="U770" s="68"/>
      <c r="V770" s="68"/>
      <c r="W770" s="68"/>
      <c r="X770" s="68"/>
      <c r="Y770" s="68"/>
      <c r="Z770" s="68"/>
      <c r="AA770" s="68"/>
      <c r="AB770" s="68"/>
      <c r="AC770" s="68"/>
      <c r="AD770" s="68"/>
      <c r="AE770" s="68"/>
      <c r="AF770" s="68"/>
      <c r="AG770" s="68"/>
      <c r="AH770" s="68"/>
      <c r="AI770" s="68"/>
      <c r="AJ770" s="68"/>
    </row>
    <row r="771" spans="1:36" ht="15.75" customHeight="1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  <c r="U771" s="68"/>
      <c r="V771" s="68"/>
      <c r="W771" s="68"/>
      <c r="X771" s="68"/>
      <c r="Y771" s="68"/>
      <c r="Z771" s="68"/>
      <c r="AA771" s="68"/>
      <c r="AB771" s="68"/>
      <c r="AC771" s="68"/>
      <c r="AD771" s="68"/>
      <c r="AE771" s="68"/>
      <c r="AF771" s="68"/>
      <c r="AG771" s="68"/>
      <c r="AH771" s="68"/>
      <c r="AI771" s="68"/>
      <c r="AJ771" s="68"/>
    </row>
    <row r="772" spans="1:36" ht="15.75" customHeight="1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  <c r="U772" s="68"/>
      <c r="V772" s="68"/>
      <c r="W772" s="68"/>
      <c r="X772" s="68"/>
      <c r="Y772" s="68"/>
      <c r="Z772" s="68"/>
      <c r="AA772" s="68"/>
      <c r="AB772" s="68"/>
      <c r="AC772" s="68"/>
      <c r="AD772" s="68"/>
      <c r="AE772" s="68"/>
      <c r="AF772" s="68"/>
      <c r="AG772" s="68"/>
      <c r="AH772" s="68"/>
      <c r="AI772" s="68"/>
      <c r="AJ772" s="68"/>
    </row>
    <row r="773" spans="1:36" ht="15.75" customHeight="1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  <c r="U773" s="68"/>
      <c r="V773" s="68"/>
      <c r="W773" s="68"/>
      <c r="X773" s="68"/>
      <c r="Y773" s="68"/>
      <c r="Z773" s="68"/>
      <c r="AA773" s="68"/>
      <c r="AB773" s="68"/>
      <c r="AC773" s="68"/>
      <c r="AD773" s="68"/>
      <c r="AE773" s="68"/>
      <c r="AF773" s="68"/>
      <c r="AG773" s="68"/>
      <c r="AH773" s="68"/>
      <c r="AI773" s="68"/>
      <c r="AJ773" s="68"/>
    </row>
    <row r="774" spans="1:36" ht="15.75" customHeight="1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  <c r="U774" s="68"/>
      <c r="V774" s="68"/>
      <c r="W774" s="68"/>
      <c r="X774" s="68"/>
      <c r="Y774" s="68"/>
      <c r="Z774" s="68"/>
      <c r="AA774" s="68"/>
      <c r="AB774" s="68"/>
      <c r="AC774" s="68"/>
      <c r="AD774" s="68"/>
      <c r="AE774" s="68"/>
      <c r="AF774" s="68"/>
      <c r="AG774" s="68"/>
      <c r="AH774" s="68"/>
      <c r="AI774" s="68"/>
      <c r="AJ774" s="68"/>
    </row>
    <row r="775" spans="1:36" ht="15.75" customHeight="1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  <c r="U775" s="68"/>
      <c r="V775" s="68"/>
      <c r="W775" s="68"/>
      <c r="X775" s="68"/>
      <c r="Y775" s="68"/>
      <c r="Z775" s="68"/>
      <c r="AA775" s="68"/>
      <c r="AB775" s="68"/>
      <c r="AC775" s="68"/>
      <c r="AD775" s="68"/>
      <c r="AE775" s="68"/>
      <c r="AF775" s="68"/>
      <c r="AG775" s="68"/>
      <c r="AH775" s="68"/>
      <c r="AI775" s="68"/>
      <c r="AJ775" s="68"/>
    </row>
    <row r="776" spans="1:36" ht="15.75" customHeight="1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  <c r="U776" s="68"/>
      <c r="V776" s="68"/>
      <c r="W776" s="68"/>
      <c r="X776" s="68"/>
      <c r="Y776" s="68"/>
      <c r="Z776" s="68"/>
      <c r="AA776" s="68"/>
      <c r="AB776" s="68"/>
      <c r="AC776" s="68"/>
      <c r="AD776" s="68"/>
      <c r="AE776" s="68"/>
      <c r="AF776" s="68"/>
      <c r="AG776" s="68"/>
      <c r="AH776" s="68"/>
      <c r="AI776" s="68"/>
      <c r="AJ776" s="68"/>
    </row>
    <row r="777" spans="1:36" ht="15.75" customHeight="1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  <c r="U777" s="68"/>
      <c r="V777" s="68"/>
      <c r="W777" s="68"/>
      <c r="X777" s="68"/>
      <c r="Y777" s="68"/>
      <c r="Z777" s="68"/>
      <c r="AA777" s="68"/>
      <c r="AB777" s="68"/>
      <c r="AC777" s="68"/>
      <c r="AD777" s="68"/>
      <c r="AE777" s="68"/>
      <c r="AF777" s="68"/>
      <c r="AG777" s="68"/>
      <c r="AH777" s="68"/>
      <c r="AI777" s="68"/>
      <c r="AJ777" s="68"/>
    </row>
    <row r="778" spans="1:36" ht="15.75" customHeight="1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  <c r="U778" s="68"/>
      <c r="V778" s="68"/>
      <c r="W778" s="68"/>
      <c r="X778" s="68"/>
      <c r="Y778" s="68"/>
      <c r="Z778" s="68"/>
      <c r="AA778" s="68"/>
      <c r="AB778" s="68"/>
      <c r="AC778" s="68"/>
      <c r="AD778" s="68"/>
      <c r="AE778" s="68"/>
      <c r="AF778" s="68"/>
      <c r="AG778" s="68"/>
      <c r="AH778" s="68"/>
      <c r="AI778" s="68"/>
      <c r="AJ778" s="68"/>
    </row>
    <row r="779" spans="1:36" ht="15.75" customHeight="1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  <c r="U779" s="68"/>
      <c r="V779" s="68"/>
      <c r="W779" s="68"/>
      <c r="X779" s="68"/>
      <c r="Y779" s="68"/>
      <c r="Z779" s="68"/>
      <c r="AA779" s="68"/>
      <c r="AB779" s="68"/>
      <c r="AC779" s="68"/>
      <c r="AD779" s="68"/>
      <c r="AE779" s="68"/>
      <c r="AF779" s="68"/>
      <c r="AG779" s="68"/>
      <c r="AH779" s="68"/>
      <c r="AI779" s="68"/>
      <c r="AJ779" s="68"/>
    </row>
    <row r="780" spans="1:36" ht="15.75" customHeight="1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  <c r="U780" s="68"/>
      <c r="V780" s="68"/>
      <c r="W780" s="68"/>
      <c r="X780" s="68"/>
      <c r="Y780" s="68"/>
      <c r="Z780" s="68"/>
      <c r="AA780" s="68"/>
      <c r="AB780" s="68"/>
      <c r="AC780" s="68"/>
      <c r="AD780" s="68"/>
      <c r="AE780" s="68"/>
      <c r="AF780" s="68"/>
      <c r="AG780" s="68"/>
      <c r="AH780" s="68"/>
      <c r="AI780" s="68"/>
      <c r="AJ780" s="68"/>
    </row>
    <row r="781" spans="1:36" ht="15.75" customHeight="1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  <c r="U781" s="68"/>
      <c r="V781" s="68"/>
      <c r="W781" s="68"/>
      <c r="X781" s="68"/>
      <c r="Y781" s="68"/>
      <c r="Z781" s="68"/>
      <c r="AA781" s="68"/>
      <c r="AB781" s="68"/>
      <c r="AC781" s="68"/>
      <c r="AD781" s="68"/>
      <c r="AE781" s="68"/>
      <c r="AF781" s="68"/>
      <c r="AG781" s="68"/>
      <c r="AH781" s="68"/>
      <c r="AI781" s="68"/>
      <c r="AJ781" s="68"/>
    </row>
    <row r="782" spans="1:36" ht="15.75" customHeight="1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  <c r="U782" s="68"/>
      <c r="V782" s="68"/>
      <c r="W782" s="68"/>
      <c r="X782" s="68"/>
      <c r="Y782" s="68"/>
      <c r="Z782" s="68"/>
      <c r="AA782" s="68"/>
      <c r="AB782" s="68"/>
      <c r="AC782" s="68"/>
      <c r="AD782" s="68"/>
      <c r="AE782" s="68"/>
      <c r="AF782" s="68"/>
      <c r="AG782" s="68"/>
      <c r="AH782" s="68"/>
      <c r="AI782" s="68"/>
      <c r="AJ782" s="68"/>
    </row>
    <row r="783" spans="1:36" ht="15.75" customHeight="1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  <c r="U783" s="68"/>
      <c r="V783" s="68"/>
      <c r="W783" s="68"/>
      <c r="X783" s="68"/>
      <c r="Y783" s="68"/>
      <c r="Z783" s="68"/>
      <c r="AA783" s="68"/>
      <c r="AB783" s="68"/>
      <c r="AC783" s="68"/>
      <c r="AD783" s="68"/>
      <c r="AE783" s="68"/>
      <c r="AF783" s="68"/>
      <c r="AG783" s="68"/>
      <c r="AH783" s="68"/>
      <c r="AI783" s="68"/>
      <c r="AJ783" s="68"/>
    </row>
    <row r="784" spans="1:36" ht="15.75" customHeight="1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  <c r="U784" s="68"/>
      <c r="V784" s="68"/>
      <c r="W784" s="68"/>
      <c r="X784" s="68"/>
      <c r="Y784" s="68"/>
      <c r="Z784" s="68"/>
      <c r="AA784" s="68"/>
      <c r="AB784" s="68"/>
      <c r="AC784" s="68"/>
      <c r="AD784" s="68"/>
      <c r="AE784" s="68"/>
      <c r="AF784" s="68"/>
      <c r="AG784" s="68"/>
      <c r="AH784" s="68"/>
      <c r="AI784" s="68"/>
      <c r="AJ784" s="68"/>
    </row>
    <row r="785" spans="1:36" ht="15.75" customHeight="1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  <c r="U785" s="68"/>
      <c r="V785" s="68"/>
      <c r="W785" s="68"/>
      <c r="X785" s="68"/>
      <c r="Y785" s="68"/>
      <c r="Z785" s="68"/>
      <c r="AA785" s="68"/>
      <c r="AB785" s="68"/>
      <c r="AC785" s="68"/>
      <c r="AD785" s="68"/>
      <c r="AE785" s="68"/>
      <c r="AF785" s="68"/>
      <c r="AG785" s="68"/>
      <c r="AH785" s="68"/>
      <c r="AI785" s="68"/>
      <c r="AJ785" s="68"/>
    </row>
    <row r="786" spans="1:36" ht="15.75" customHeight="1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  <c r="U786" s="68"/>
      <c r="V786" s="68"/>
      <c r="W786" s="68"/>
      <c r="X786" s="68"/>
      <c r="Y786" s="68"/>
      <c r="Z786" s="68"/>
      <c r="AA786" s="68"/>
      <c r="AB786" s="68"/>
      <c r="AC786" s="68"/>
      <c r="AD786" s="68"/>
      <c r="AE786" s="68"/>
      <c r="AF786" s="68"/>
      <c r="AG786" s="68"/>
      <c r="AH786" s="68"/>
      <c r="AI786" s="68"/>
      <c r="AJ786" s="68"/>
    </row>
    <row r="787" spans="1:36" ht="15.75" customHeight="1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  <c r="U787" s="68"/>
      <c r="V787" s="68"/>
      <c r="W787" s="68"/>
      <c r="X787" s="68"/>
      <c r="Y787" s="68"/>
      <c r="Z787" s="68"/>
      <c r="AA787" s="68"/>
      <c r="AB787" s="68"/>
      <c r="AC787" s="68"/>
      <c r="AD787" s="68"/>
      <c r="AE787" s="68"/>
      <c r="AF787" s="68"/>
      <c r="AG787" s="68"/>
      <c r="AH787" s="68"/>
      <c r="AI787" s="68"/>
      <c r="AJ787" s="68"/>
    </row>
    <row r="788" spans="1:36" ht="15.75" customHeight="1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  <c r="U788" s="68"/>
      <c r="V788" s="68"/>
      <c r="W788" s="68"/>
      <c r="X788" s="68"/>
      <c r="Y788" s="68"/>
      <c r="Z788" s="68"/>
      <c r="AA788" s="68"/>
      <c r="AB788" s="68"/>
      <c r="AC788" s="68"/>
      <c r="AD788" s="68"/>
      <c r="AE788" s="68"/>
      <c r="AF788" s="68"/>
      <c r="AG788" s="68"/>
      <c r="AH788" s="68"/>
      <c r="AI788" s="68"/>
      <c r="AJ788" s="68"/>
    </row>
    <row r="789" spans="1:36" ht="15.75" customHeight="1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  <c r="U789" s="68"/>
      <c r="V789" s="68"/>
      <c r="W789" s="68"/>
      <c r="X789" s="68"/>
      <c r="Y789" s="68"/>
      <c r="Z789" s="68"/>
      <c r="AA789" s="68"/>
      <c r="AB789" s="68"/>
      <c r="AC789" s="68"/>
      <c r="AD789" s="68"/>
      <c r="AE789" s="68"/>
      <c r="AF789" s="68"/>
      <c r="AG789" s="68"/>
      <c r="AH789" s="68"/>
      <c r="AI789" s="68"/>
      <c r="AJ789" s="68"/>
    </row>
    <row r="790" spans="1:36" ht="15.75" customHeight="1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  <c r="U790" s="68"/>
      <c r="V790" s="68"/>
      <c r="W790" s="68"/>
      <c r="X790" s="68"/>
      <c r="Y790" s="68"/>
      <c r="Z790" s="68"/>
      <c r="AA790" s="68"/>
      <c r="AB790" s="68"/>
      <c r="AC790" s="68"/>
      <c r="AD790" s="68"/>
      <c r="AE790" s="68"/>
      <c r="AF790" s="68"/>
      <c r="AG790" s="68"/>
      <c r="AH790" s="68"/>
      <c r="AI790" s="68"/>
      <c r="AJ790" s="68"/>
    </row>
    <row r="791" spans="1:36" ht="15.75" customHeight="1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  <c r="U791" s="68"/>
      <c r="V791" s="68"/>
      <c r="W791" s="68"/>
      <c r="X791" s="68"/>
      <c r="Y791" s="68"/>
      <c r="Z791" s="68"/>
      <c r="AA791" s="68"/>
      <c r="AB791" s="68"/>
      <c r="AC791" s="68"/>
      <c r="AD791" s="68"/>
      <c r="AE791" s="68"/>
      <c r="AF791" s="68"/>
      <c r="AG791" s="68"/>
      <c r="AH791" s="68"/>
      <c r="AI791" s="68"/>
      <c r="AJ791" s="68"/>
    </row>
    <row r="792" spans="1:36" ht="15.75" customHeight="1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  <c r="U792" s="68"/>
      <c r="V792" s="68"/>
      <c r="W792" s="68"/>
      <c r="X792" s="68"/>
      <c r="Y792" s="68"/>
      <c r="Z792" s="68"/>
      <c r="AA792" s="68"/>
      <c r="AB792" s="68"/>
      <c r="AC792" s="68"/>
      <c r="AD792" s="68"/>
      <c r="AE792" s="68"/>
      <c r="AF792" s="68"/>
      <c r="AG792" s="68"/>
      <c r="AH792" s="68"/>
      <c r="AI792" s="68"/>
      <c r="AJ792" s="68"/>
    </row>
    <row r="793" spans="1:36" ht="15.75" customHeight="1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  <c r="U793" s="68"/>
      <c r="V793" s="68"/>
      <c r="W793" s="68"/>
      <c r="X793" s="68"/>
      <c r="Y793" s="68"/>
      <c r="Z793" s="68"/>
      <c r="AA793" s="68"/>
      <c r="AB793" s="68"/>
      <c r="AC793" s="68"/>
      <c r="AD793" s="68"/>
      <c r="AE793" s="68"/>
      <c r="AF793" s="68"/>
      <c r="AG793" s="68"/>
      <c r="AH793" s="68"/>
      <c r="AI793" s="68"/>
      <c r="AJ793" s="68"/>
    </row>
    <row r="794" spans="1:36" ht="15.75" customHeight="1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  <c r="U794" s="68"/>
      <c r="V794" s="68"/>
      <c r="W794" s="68"/>
      <c r="X794" s="68"/>
      <c r="Y794" s="68"/>
      <c r="Z794" s="68"/>
      <c r="AA794" s="68"/>
      <c r="AB794" s="68"/>
      <c r="AC794" s="68"/>
      <c r="AD794" s="68"/>
      <c r="AE794" s="68"/>
      <c r="AF794" s="68"/>
      <c r="AG794" s="68"/>
      <c r="AH794" s="68"/>
      <c r="AI794" s="68"/>
      <c r="AJ794" s="68"/>
    </row>
    <row r="795" spans="1:36" ht="15.75" customHeight="1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  <c r="U795" s="68"/>
      <c r="V795" s="68"/>
      <c r="W795" s="68"/>
      <c r="X795" s="68"/>
      <c r="Y795" s="68"/>
      <c r="Z795" s="68"/>
      <c r="AA795" s="68"/>
      <c r="AB795" s="68"/>
      <c r="AC795" s="68"/>
      <c r="AD795" s="68"/>
      <c r="AE795" s="68"/>
      <c r="AF795" s="68"/>
      <c r="AG795" s="68"/>
      <c r="AH795" s="68"/>
      <c r="AI795" s="68"/>
      <c r="AJ795" s="68"/>
    </row>
    <row r="796" spans="1:36" ht="15.75" customHeight="1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  <c r="U796" s="68"/>
      <c r="V796" s="68"/>
      <c r="W796" s="68"/>
      <c r="X796" s="68"/>
      <c r="Y796" s="68"/>
      <c r="Z796" s="68"/>
      <c r="AA796" s="68"/>
      <c r="AB796" s="68"/>
      <c r="AC796" s="68"/>
      <c r="AD796" s="68"/>
      <c r="AE796" s="68"/>
      <c r="AF796" s="68"/>
      <c r="AG796" s="68"/>
      <c r="AH796" s="68"/>
      <c r="AI796" s="68"/>
      <c r="AJ796" s="68"/>
    </row>
    <row r="797" spans="1:36" ht="15.75" customHeight="1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  <c r="U797" s="68"/>
      <c r="V797" s="68"/>
      <c r="W797" s="68"/>
      <c r="X797" s="68"/>
      <c r="Y797" s="68"/>
      <c r="Z797" s="68"/>
      <c r="AA797" s="68"/>
      <c r="AB797" s="68"/>
      <c r="AC797" s="68"/>
      <c r="AD797" s="68"/>
      <c r="AE797" s="68"/>
      <c r="AF797" s="68"/>
      <c r="AG797" s="68"/>
      <c r="AH797" s="68"/>
      <c r="AI797" s="68"/>
      <c r="AJ797" s="68"/>
    </row>
    <row r="798" spans="1:36" ht="15.75" customHeight="1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68"/>
      <c r="S798" s="68"/>
      <c r="T798" s="68"/>
      <c r="U798" s="68"/>
      <c r="V798" s="68"/>
      <c r="W798" s="68"/>
      <c r="X798" s="68"/>
      <c r="Y798" s="68"/>
      <c r="Z798" s="68"/>
      <c r="AA798" s="68"/>
      <c r="AB798" s="68"/>
      <c r="AC798" s="68"/>
      <c r="AD798" s="68"/>
      <c r="AE798" s="68"/>
      <c r="AF798" s="68"/>
      <c r="AG798" s="68"/>
      <c r="AH798" s="68"/>
      <c r="AI798" s="68"/>
      <c r="AJ798" s="68"/>
    </row>
    <row r="799" spans="1:36" ht="15.75" customHeight="1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8"/>
      <c r="Q799" s="68"/>
      <c r="R799" s="68"/>
      <c r="S799" s="68"/>
      <c r="T799" s="68"/>
      <c r="U799" s="68"/>
      <c r="V799" s="68"/>
      <c r="W799" s="68"/>
      <c r="X799" s="68"/>
      <c r="Y799" s="68"/>
      <c r="Z799" s="68"/>
      <c r="AA799" s="68"/>
      <c r="AB799" s="68"/>
      <c r="AC799" s="68"/>
      <c r="AD799" s="68"/>
      <c r="AE799" s="68"/>
      <c r="AF799" s="68"/>
      <c r="AG799" s="68"/>
      <c r="AH799" s="68"/>
      <c r="AI799" s="68"/>
      <c r="AJ799" s="68"/>
    </row>
    <row r="800" spans="1:36" ht="15.75" customHeight="1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8"/>
      <c r="Q800" s="68"/>
      <c r="R800" s="68"/>
      <c r="S800" s="68"/>
      <c r="T800" s="68"/>
      <c r="U800" s="68"/>
      <c r="V800" s="68"/>
      <c r="W800" s="68"/>
      <c r="X800" s="68"/>
      <c r="Y800" s="68"/>
      <c r="Z800" s="68"/>
      <c r="AA800" s="68"/>
      <c r="AB800" s="68"/>
      <c r="AC800" s="68"/>
      <c r="AD800" s="68"/>
      <c r="AE800" s="68"/>
      <c r="AF800" s="68"/>
      <c r="AG800" s="68"/>
      <c r="AH800" s="68"/>
      <c r="AI800" s="68"/>
      <c r="AJ800" s="68"/>
    </row>
    <row r="801" spans="1:36" ht="15.75" customHeight="1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8"/>
      <c r="Q801" s="68"/>
      <c r="R801" s="68"/>
      <c r="S801" s="68"/>
      <c r="T801" s="68"/>
      <c r="U801" s="68"/>
      <c r="V801" s="68"/>
      <c r="W801" s="68"/>
      <c r="X801" s="68"/>
      <c r="Y801" s="68"/>
      <c r="Z801" s="68"/>
      <c r="AA801" s="68"/>
      <c r="AB801" s="68"/>
      <c r="AC801" s="68"/>
      <c r="AD801" s="68"/>
      <c r="AE801" s="68"/>
      <c r="AF801" s="68"/>
      <c r="AG801" s="68"/>
      <c r="AH801" s="68"/>
      <c r="AI801" s="68"/>
      <c r="AJ801" s="68"/>
    </row>
    <row r="802" spans="1:36" ht="15.75" customHeight="1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8"/>
      <c r="Q802" s="68"/>
      <c r="R802" s="68"/>
      <c r="S802" s="68"/>
      <c r="T802" s="68"/>
      <c r="U802" s="68"/>
      <c r="V802" s="68"/>
      <c r="W802" s="68"/>
      <c r="X802" s="68"/>
      <c r="Y802" s="68"/>
      <c r="Z802" s="68"/>
      <c r="AA802" s="68"/>
      <c r="AB802" s="68"/>
      <c r="AC802" s="68"/>
      <c r="AD802" s="68"/>
      <c r="AE802" s="68"/>
      <c r="AF802" s="68"/>
      <c r="AG802" s="68"/>
      <c r="AH802" s="68"/>
      <c r="AI802" s="68"/>
      <c r="AJ802" s="68"/>
    </row>
    <row r="803" spans="1:36" ht="15.75" customHeight="1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8"/>
      <c r="Q803" s="68"/>
      <c r="R803" s="68"/>
      <c r="S803" s="68"/>
      <c r="T803" s="68"/>
      <c r="U803" s="68"/>
      <c r="V803" s="68"/>
      <c r="W803" s="68"/>
      <c r="X803" s="68"/>
      <c r="Y803" s="68"/>
      <c r="Z803" s="68"/>
      <c r="AA803" s="68"/>
      <c r="AB803" s="68"/>
      <c r="AC803" s="68"/>
      <c r="AD803" s="68"/>
      <c r="AE803" s="68"/>
      <c r="AF803" s="68"/>
      <c r="AG803" s="68"/>
      <c r="AH803" s="68"/>
      <c r="AI803" s="68"/>
      <c r="AJ803" s="68"/>
    </row>
    <row r="804" spans="1:36" ht="15.75" customHeight="1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68"/>
      <c r="S804" s="68"/>
      <c r="T804" s="68"/>
      <c r="U804" s="68"/>
      <c r="V804" s="68"/>
      <c r="W804" s="68"/>
      <c r="X804" s="68"/>
      <c r="Y804" s="68"/>
      <c r="Z804" s="68"/>
      <c r="AA804" s="68"/>
      <c r="AB804" s="68"/>
      <c r="AC804" s="68"/>
      <c r="AD804" s="68"/>
      <c r="AE804" s="68"/>
      <c r="AF804" s="68"/>
      <c r="AG804" s="68"/>
      <c r="AH804" s="68"/>
      <c r="AI804" s="68"/>
      <c r="AJ804" s="68"/>
    </row>
    <row r="805" spans="1:36" ht="15.75" customHeight="1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8"/>
      <c r="Q805" s="68"/>
      <c r="R805" s="68"/>
      <c r="S805" s="68"/>
      <c r="T805" s="68"/>
      <c r="U805" s="68"/>
      <c r="V805" s="68"/>
      <c r="W805" s="68"/>
      <c r="X805" s="68"/>
      <c r="Y805" s="68"/>
      <c r="Z805" s="68"/>
      <c r="AA805" s="68"/>
      <c r="AB805" s="68"/>
      <c r="AC805" s="68"/>
      <c r="AD805" s="68"/>
      <c r="AE805" s="68"/>
      <c r="AF805" s="68"/>
      <c r="AG805" s="68"/>
      <c r="AH805" s="68"/>
      <c r="AI805" s="68"/>
      <c r="AJ805" s="68"/>
    </row>
    <row r="806" spans="1:36" ht="15.75" customHeight="1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68"/>
      <c r="S806" s="68"/>
      <c r="T806" s="68"/>
      <c r="U806" s="68"/>
      <c r="V806" s="68"/>
      <c r="W806" s="68"/>
      <c r="X806" s="68"/>
      <c r="Y806" s="68"/>
      <c r="Z806" s="68"/>
      <c r="AA806" s="68"/>
      <c r="AB806" s="68"/>
      <c r="AC806" s="68"/>
      <c r="AD806" s="68"/>
      <c r="AE806" s="68"/>
      <c r="AF806" s="68"/>
      <c r="AG806" s="68"/>
      <c r="AH806" s="68"/>
      <c r="AI806" s="68"/>
      <c r="AJ806" s="68"/>
    </row>
    <row r="807" spans="1:36" ht="15.75" customHeight="1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8"/>
      <c r="Q807" s="68"/>
      <c r="R807" s="68"/>
      <c r="S807" s="68"/>
      <c r="T807" s="68"/>
      <c r="U807" s="68"/>
      <c r="V807" s="68"/>
      <c r="W807" s="68"/>
      <c r="X807" s="68"/>
      <c r="Y807" s="68"/>
      <c r="Z807" s="68"/>
      <c r="AA807" s="68"/>
      <c r="AB807" s="68"/>
      <c r="AC807" s="68"/>
      <c r="AD807" s="68"/>
      <c r="AE807" s="68"/>
      <c r="AF807" s="68"/>
      <c r="AG807" s="68"/>
      <c r="AH807" s="68"/>
      <c r="AI807" s="68"/>
      <c r="AJ807" s="68"/>
    </row>
    <row r="808" spans="1:36" ht="15.75" customHeight="1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8"/>
      <c r="Q808" s="68"/>
      <c r="R808" s="68"/>
      <c r="S808" s="68"/>
      <c r="T808" s="68"/>
      <c r="U808" s="68"/>
      <c r="V808" s="68"/>
      <c r="W808" s="68"/>
      <c r="X808" s="68"/>
      <c r="Y808" s="68"/>
      <c r="Z808" s="68"/>
      <c r="AA808" s="68"/>
      <c r="AB808" s="68"/>
      <c r="AC808" s="68"/>
      <c r="AD808" s="68"/>
      <c r="AE808" s="68"/>
      <c r="AF808" s="68"/>
      <c r="AG808" s="68"/>
      <c r="AH808" s="68"/>
      <c r="AI808" s="68"/>
      <c r="AJ808" s="68"/>
    </row>
    <row r="809" spans="1:36" ht="15.75" customHeight="1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8"/>
      <c r="Q809" s="68"/>
      <c r="R809" s="68"/>
      <c r="S809" s="68"/>
      <c r="T809" s="68"/>
      <c r="U809" s="68"/>
      <c r="V809" s="68"/>
      <c r="W809" s="68"/>
      <c r="X809" s="68"/>
      <c r="Y809" s="68"/>
      <c r="Z809" s="68"/>
      <c r="AA809" s="68"/>
      <c r="AB809" s="68"/>
      <c r="AC809" s="68"/>
      <c r="AD809" s="68"/>
      <c r="AE809" s="68"/>
      <c r="AF809" s="68"/>
      <c r="AG809" s="68"/>
      <c r="AH809" s="68"/>
      <c r="AI809" s="68"/>
      <c r="AJ809" s="68"/>
    </row>
    <row r="810" spans="1:36" ht="15.75" customHeight="1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  <c r="U810" s="68"/>
      <c r="V810" s="68"/>
      <c r="W810" s="68"/>
      <c r="X810" s="68"/>
      <c r="Y810" s="68"/>
      <c r="Z810" s="68"/>
      <c r="AA810" s="68"/>
      <c r="AB810" s="68"/>
      <c r="AC810" s="68"/>
      <c r="AD810" s="68"/>
      <c r="AE810" s="68"/>
      <c r="AF810" s="68"/>
      <c r="AG810" s="68"/>
      <c r="AH810" s="68"/>
      <c r="AI810" s="68"/>
      <c r="AJ810" s="68"/>
    </row>
    <row r="811" spans="1:36" ht="15.75" customHeight="1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8"/>
      <c r="Q811" s="68"/>
      <c r="R811" s="68"/>
      <c r="S811" s="68"/>
      <c r="T811" s="68"/>
      <c r="U811" s="68"/>
      <c r="V811" s="68"/>
      <c r="W811" s="68"/>
      <c r="X811" s="68"/>
      <c r="Y811" s="68"/>
      <c r="Z811" s="68"/>
      <c r="AA811" s="68"/>
      <c r="AB811" s="68"/>
      <c r="AC811" s="68"/>
      <c r="AD811" s="68"/>
      <c r="AE811" s="68"/>
      <c r="AF811" s="68"/>
      <c r="AG811" s="68"/>
      <c r="AH811" s="68"/>
      <c r="AI811" s="68"/>
      <c r="AJ811" s="68"/>
    </row>
    <row r="812" spans="1:36" ht="15.75" customHeight="1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68"/>
      <c r="S812" s="68"/>
      <c r="T812" s="68"/>
      <c r="U812" s="68"/>
      <c r="V812" s="68"/>
      <c r="W812" s="68"/>
      <c r="X812" s="68"/>
      <c r="Y812" s="68"/>
      <c r="Z812" s="68"/>
      <c r="AA812" s="68"/>
      <c r="AB812" s="68"/>
      <c r="AC812" s="68"/>
      <c r="AD812" s="68"/>
      <c r="AE812" s="68"/>
      <c r="AF812" s="68"/>
      <c r="AG812" s="68"/>
      <c r="AH812" s="68"/>
      <c r="AI812" s="68"/>
      <c r="AJ812" s="68"/>
    </row>
    <row r="813" spans="1:36" ht="15.75" customHeight="1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68"/>
      <c r="S813" s="68"/>
      <c r="T813" s="68"/>
      <c r="U813" s="68"/>
      <c r="V813" s="68"/>
      <c r="W813" s="68"/>
      <c r="X813" s="68"/>
      <c r="Y813" s="68"/>
      <c r="Z813" s="68"/>
      <c r="AA813" s="68"/>
      <c r="AB813" s="68"/>
      <c r="AC813" s="68"/>
      <c r="AD813" s="68"/>
      <c r="AE813" s="68"/>
      <c r="AF813" s="68"/>
      <c r="AG813" s="68"/>
      <c r="AH813" s="68"/>
      <c r="AI813" s="68"/>
      <c r="AJ813" s="68"/>
    </row>
    <row r="814" spans="1:36" ht="15.75" customHeight="1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8"/>
      <c r="Q814" s="68"/>
      <c r="R814" s="68"/>
      <c r="S814" s="68"/>
      <c r="T814" s="68"/>
      <c r="U814" s="68"/>
      <c r="V814" s="68"/>
      <c r="W814" s="68"/>
      <c r="X814" s="68"/>
      <c r="Y814" s="68"/>
      <c r="Z814" s="68"/>
      <c r="AA814" s="68"/>
      <c r="AB814" s="68"/>
      <c r="AC814" s="68"/>
      <c r="AD814" s="68"/>
      <c r="AE814" s="68"/>
      <c r="AF814" s="68"/>
      <c r="AG814" s="68"/>
      <c r="AH814" s="68"/>
      <c r="AI814" s="68"/>
      <c r="AJ814" s="68"/>
    </row>
    <row r="815" spans="1:36" ht="15.75" customHeight="1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8"/>
      <c r="Q815" s="68"/>
      <c r="R815" s="68"/>
      <c r="S815" s="68"/>
      <c r="T815" s="68"/>
      <c r="U815" s="68"/>
      <c r="V815" s="68"/>
      <c r="W815" s="68"/>
      <c r="X815" s="68"/>
      <c r="Y815" s="68"/>
      <c r="Z815" s="68"/>
      <c r="AA815" s="68"/>
      <c r="AB815" s="68"/>
      <c r="AC815" s="68"/>
      <c r="AD815" s="68"/>
      <c r="AE815" s="68"/>
      <c r="AF815" s="68"/>
      <c r="AG815" s="68"/>
      <c r="AH815" s="68"/>
      <c r="AI815" s="68"/>
      <c r="AJ815" s="68"/>
    </row>
    <row r="816" spans="1:36" ht="15.75" customHeight="1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8"/>
      <c r="Q816" s="68"/>
      <c r="R816" s="68"/>
      <c r="S816" s="68"/>
      <c r="T816" s="68"/>
      <c r="U816" s="68"/>
      <c r="V816" s="68"/>
      <c r="W816" s="68"/>
      <c r="X816" s="68"/>
      <c r="Y816" s="68"/>
      <c r="Z816" s="68"/>
      <c r="AA816" s="68"/>
      <c r="AB816" s="68"/>
      <c r="AC816" s="68"/>
      <c r="AD816" s="68"/>
      <c r="AE816" s="68"/>
      <c r="AF816" s="68"/>
      <c r="AG816" s="68"/>
      <c r="AH816" s="68"/>
      <c r="AI816" s="68"/>
      <c r="AJ816" s="68"/>
    </row>
    <row r="817" spans="1:36" ht="15.75" customHeight="1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68"/>
      <c r="S817" s="68"/>
      <c r="T817" s="68"/>
      <c r="U817" s="68"/>
      <c r="V817" s="68"/>
      <c r="W817" s="68"/>
      <c r="X817" s="68"/>
      <c r="Y817" s="68"/>
      <c r="Z817" s="68"/>
      <c r="AA817" s="68"/>
      <c r="AB817" s="68"/>
      <c r="AC817" s="68"/>
      <c r="AD817" s="68"/>
      <c r="AE817" s="68"/>
      <c r="AF817" s="68"/>
      <c r="AG817" s="68"/>
      <c r="AH817" s="68"/>
      <c r="AI817" s="68"/>
      <c r="AJ817" s="68"/>
    </row>
    <row r="818" spans="1:36" ht="15.75" customHeight="1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68"/>
      <c r="S818" s="68"/>
      <c r="T818" s="68"/>
      <c r="U818" s="68"/>
      <c r="V818" s="68"/>
      <c r="W818" s="68"/>
      <c r="X818" s="68"/>
      <c r="Y818" s="68"/>
      <c r="Z818" s="68"/>
      <c r="AA818" s="68"/>
      <c r="AB818" s="68"/>
      <c r="AC818" s="68"/>
      <c r="AD818" s="68"/>
      <c r="AE818" s="68"/>
      <c r="AF818" s="68"/>
      <c r="AG818" s="68"/>
      <c r="AH818" s="68"/>
      <c r="AI818" s="68"/>
      <c r="AJ818" s="68"/>
    </row>
    <row r="819" spans="1:36" ht="15.75" customHeight="1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68"/>
      <c r="S819" s="68"/>
      <c r="T819" s="68"/>
      <c r="U819" s="68"/>
      <c r="V819" s="68"/>
      <c r="W819" s="68"/>
      <c r="X819" s="68"/>
      <c r="Y819" s="68"/>
      <c r="Z819" s="68"/>
      <c r="AA819" s="68"/>
      <c r="AB819" s="68"/>
      <c r="AC819" s="68"/>
      <c r="AD819" s="68"/>
      <c r="AE819" s="68"/>
      <c r="AF819" s="68"/>
      <c r="AG819" s="68"/>
      <c r="AH819" s="68"/>
      <c r="AI819" s="68"/>
      <c r="AJ819" s="68"/>
    </row>
    <row r="820" spans="1:36" ht="15.75" customHeight="1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  <c r="U820" s="68"/>
      <c r="V820" s="68"/>
      <c r="W820" s="68"/>
      <c r="X820" s="68"/>
      <c r="Y820" s="68"/>
      <c r="Z820" s="68"/>
      <c r="AA820" s="68"/>
      <c r="AB820" s="68"/>
      <c r="AC820" s="68"/>
      <c r="AD820" s="68"/>
      <c r="AE820" s="68"/>
      <c r="AF820" s="68"/>
      <c r="AG820" s="68"/>
      <c r="AH820" s="68"/>
      <c r="AI820" s="68"/>
      <c r="AJ820" s="68"/>
    </row>
    <row r="821" spans="1:36" ht="15.75" customHeight="1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68"/>
      <c r="S821" s="68"/>
      <c r="T821" s="68"/>
      <c r="U821" s="68"/>
      <c r="V821" s="68"/>
      <c r="W821" s="68"/>
      <c r="X821" s="68"/>
      <c r="Y821" s="68"/>
      <c r="Z821" s="68"/>
      <c r="AA821" s="68"/>
      <c r="AB821" s="68"/>
      <c r="AC821" s="68"/>
      <c r="AD821" s="68"/>
      <c r="AE821" s="68"/>
      <c r="AF821" s="68"/>
      <c r="AG821" s="68"/>
      <c r="AH821" s="68"/>
      <c r="AI821" s="68"/>
      <c r="AJ821" s="68"/>
    </row>
    <row r="822" spans="1:36" ht="15.75" customHeight="1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8"/>
      <c r="Q822" s="68"/>
      <c r="R822" s="68"/>
      <c r="S822" s="68"/>
      <c r="T822" s="68"/>
      <c r="U822" s="68"/>
      <c r="V822" s="68"/>
      <c r="W822" s="68"/>
      <c r="X822" s="68"/>
      <c r="Y822" s="68"/>
      <c r="Z822" s="68"/>
      <c r="AA822" s="68"/>
      <c r="AB822" s="68"/>
      <c r="AC822" s="68"/>
      <c r="AD822" s="68"/>
      <c r="AE822" s="68"/>
      <c r="AF822" s="68"/>
      <c r="AG822" s="68"/>
      <c r="AH822" s="68"/>
      <c r="AI822" s="68"/>
      <c r="AJ822" s="68"/>
    </row>
    <row r="823" spans="1:36" ht="15.75" customHeight="1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8"/>
      <c r="Q823" s="68"/>
      <c r="R823" s="68"/>
      <c r="S823" s="68"/>
      <c r="T823" s="68"/>
      <c r="U823" s="68"/>
      <c r="V823" s="68"/>
      <c r="W823" s="68"/>
      <c r="X823" s="68"/>
      <c r="Y823" s="68"/>
      <c r="Z823" s="68"/>
      <c r="AA823" s="68"/>
      <c r="AB823" s="68"/>
      <c r="AC823" s="68"/>
      <c r="AD823" s="68"/>
      <c r="AE823" s="68"/>
      <c r="AF823" s="68"/>
      <c r="AG823" s="68"/>
      <c r="AH823" s="68"/>
      <c r="AI823" s="68"/>
      <c r="AJ823" s="68"/>
    </row>
    <row r="824" spans="1:36" ht="15.75" customHeight="1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68"/>
      <c r="S824" s="68"/>
      <c r="T824" s="68"/>
      <c r="U824" s="68"/>
      <c r="V824" s="68"/>
      <c r="W824" s="68"/>
      <c r="X824" s="68"/>
      <c r="Y824" s="68"/>
      <c r="Z824" s="68"/>
      <c r="AA824" s="68"/>
      <c r="AB824" s="68"/>
      <c r="AC824" s="68"/>
      <c r="AD824" s="68"/>
      <c r="AE824" s="68"/>
      <c r="AF824" s="68"/>
      <c r="AG824" s="68"/>
      <c r="AH824" s="68"/>
      <c r="AI824" s="68"/>
      <c r="AJ824" s="68"/>
    </row>
    <row r="825" spans="1:36" ht="15.75" customHeight="1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8"/>
      <c r="Q825" s="68"/>
      <c r="R825" s="68"/>
      <c r="S825" s="68"/>
      <c r="T825" s="68"/>
      <c r="U825" s="68"/>
      <c r="V825" s="68"/>
      <c r="W825" s="68"/>
      <c r="X825" s="68"/>
      <c r="Y825" s="68"/>
      <c r="Z825" s="68"/>
      <c r="AA825" s="68"/>
      <c r="AB825" s="68"/>
      <c r="AC825" s="68"/>
      <c r="AD825" s="68"/>
      <c r="AE825" s="68"/>
      <c r="AF825" s="68"/>
      <c r="AG825" s="68"/>
      <c r="AH825" s="68"/>
      <c r="AI825" s="68"/>
      <c r="AJ825" s="68"/>
    </row>
    <row r="826" spans="1:36" ht="15.75" customHeight="1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8"/>
      <c r="Q826" s="68"/>
      <c r="R826" s="68"/>
      <c r="S826" s="68"/>
      <c r="T826" s="68"/>
      <c r="U826" s="68"/>
      <c r="V826" s="68"/>
      <c r="W826" s="68"/>
      <c r="X826" s="68"/>
      <c r="Y826" s="68"/>
      <c r="Z826" s="68"/>
      <c r="AA826" s="68"/>
      <c r="AB826" s="68"/>
      <c r="AC826" s="68"/>
      <c r="AD826" s="68"/>
      <c r="AE826" s="68"/>
      <c r="AF826" s="68"/>
      <c r="AG826" s="68"/>
      <c r="AH826" s="68"/>
      <c r="AI826" s="68"/>
      <c r="AJ826" s="68"/>
    </row>
    <row r="827" spans="1:36" ht="15.75" customHeight="1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68"/>
      <c r="S827" s="68"/>
      <c r="T827" s="68"/>
      <c r="U827" s="68"/>
      <c r="V827" s="68"/>
      <c r="W827" s="68"/>
      <c r="X827" s="68"/>
      <c r="Y827" s="68"/>
      <c r="Z827" s="68"/>
      <c r="AA827" s="68"/>
      <c r="AB827" s="68"/>
      <c r="AC827" s="68"/>
      <c r="AD827" s="68"/>
      <c r="AE827" s="68"/>
      <c r="AF827" s="68"/>
      <c r="AG827" s="68"/>
      <c r="AH827" s="68"/>
      <c r="AI827" s="68"/>
      <c r="AJ827" s="68"/>
    </row>
    <row r="828" spans="1:36" ht="15.75" customHeight="1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8"/>
      <c r="Q828" s="68"/>
      <c r="R828" s="68"/>
      <c r="S828" s="68"/>
      <c r="T828" s="68"/>
      <c r="U828" s="68"/>
      <c r="V828" s="68"/>
      <c r="W828" s="68"/>
      <c r="X828" s="68"/>
      <c r="Y828" s="68"/>
      <c r="Z828" s="68"/>
      <c r="AA828" s="68"/>
      <c r="AB828" s="68"/>
      <c r="AC828" s="68"/>
      <c r="AD828" s="68"/>
      <c r="AE828" s="68"/>
      <c r="AF828" s="68"/>
      <c r="AG828" s="68"/>
      <c r="AH828" s="68"/>
      <c r="AI828" s="68"/>
      <c r="AJ828" s="68"/>
    </row>
    <row r="829" spans="1:36" ht="15.75" customHeight="1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8"/>
      <c r="Q829" s="68"/>
      <c r="R829" s="68"/>
      <c r="S829" s="68"/>
      <c r="T829" s="68"/>
      <c r="U829" s="68"/>
      <c r="V829" s="68"/>
      <c r="W829" s="68"/>
      <c r="X829" s="68"/>
      <c r="Y829" s="68"/>
      <c r="Z829" s="68"/>
      <c r="AA829" s="68"/>
      <c r="AB829" s="68"/>
      <c r="AC829" s="68"/>
      <c r="AD829" s="68"/>
      <c r="AE829" s="68"/>
      <c r="AF829" s="68"/>
      <c r="AG829" s="68"/>
      <c r="AH829" s="68"/>
      <c r="AI829" s="68"/>
      <c r="AJ829" s="68"/>
    </row>
    <row r="830" spans="1:36" ht="15.75" customHeight="1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8"/>
      <c r="Q830" s="68"/>
      <c r="R830" s="68"/>
      <c r="S830" s="68"/>
      <c r="T830" s="68"/>
      <c r="U830" s="68"/>
      <c r="V830" s="68"/>
      <c r="W830" s="68"/>
      <c r="X830" s="68"/>
      <c r="Y830" s="68"/>
      <c r="Z830" s="68"/>
      <c r="AA830" s="68"/>
      <c r="AB830" s="68"/>
      <c r="AC830" s="68"/>
      <c r="AD830" s="68"/>
      <c r="AE830" s="68"/>
      <c r="AF830" s="68"/>
      <c r="AG830" s="68"/>
      <c r="AH830" s="68"/>
      <c r="AI830" s="68"/>
      <c r="AJ830" s="68"/>
    </row>
    <row r="831" spans="1:36" ht="15.75" customHeight="1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  <c r="U831" s="68"/>
      <c r="V831" s="68"/>
      <c r="W831" s="68"/>
      <c r="X831" s="68"/>
      <c r="Y831" s="68"/>
      <c r="Z831" s="68"/>
      <c r="AA831" s="68"/>
      <c r="AB831" s="68"/>
      <c r="AC831" s="68"/>
      <c r="AD831" s="68"/>
      <c r="AE831" s="68"/>
      <c r="AF831" s="68"/>
      <c r="AG831" s="68"/>
      <c r="AH831" s="68"/>
      <c r="AI831" s="68"/>
      <c r="AJ831" s="68"/>
    </row>
    <row r="832" spans="1:36" ht="15.75" customHeight="1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8"/>
      <c r="Q832" s="68"/>
      <c r="R832" s="68"/>
      <c r="S832" s="68"/>
      <c r="T832" s="68"/>
      <c r="U832" s="68"/>
      <c r="V832" s="68"/>
      <c r="W832" s="68"/>
      <c r="X832" s="68"/>
      <c r="Y832" s="68"/>
      <c r="Z832" s="68"/>
      <c r="AA832" s="68"/>
      <c r="AB832" s="68"/>
      <c r="AC832" s="68"/>
      <c r="AD832" s="68"/>
      <c r="AE832" s="68"/>
      <c r="AF832" s="68"/>
      <c r="AG832" s="68"/>
      <c r="AH832" s="68"/>
      <c r="AI832" s="68"/>
      <c r="AJ832" s="68"/>
    </row>
    <row r="833" spans="1:36" ht="15.75" customHeight="1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68"/>
      <c r="S833" s="68"/>
      <c r="T833" s="68"/>
      <c r="U833" s="68"/>
      <c r="V833" s="68"/>
      <c r="W833" s="68"/>
      <c r="X833" s="68"/>
      <c r="Y833" s="68"/>
      <c r="Z833" s="68"/>
      <c r="AA833" s="68"/>
      <c r="AB833" s="68"/>
      <c r="AC833" s="68"/>
      <c r="AD833" s="68"/>
      <c r="AE833" s="68"/>
      <c r="AF833" s="68"/>
      <c r="AG833" s="68"/>
      <c r="AH833" s="68"/>
      <c r="AI833" s="68"/>
      <c r="AJ833" s="68"/>
    </row>
    <row r="834" spans="1:36" ht="15.75" customHeight="1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68"/>
      <c r="S834" s="68"/>
      <c r="T834" s="68"/>
      <c r="U834" s="68"/>
      <c r="V834" s="68"/>
      <c r="W834" s="68"/>
      <c r="X834" s="68"/>
      <c r="Y834" s="68"/>
      <c r="Z834" s="68"/>
      <c r="AA834" s="68"/>
      <c r="AB834" s="68"/>
      <c r="AC834" s="68"/>
      <c r="AD834" s="68"/>
      <c r="AE834" s="68"/>
      <c r="AF834" s="68"/>
      <c r="AG834" s="68"/>
      <c r="AH834" s="68"/>
      <c r="AI834" s="68"/>
      <c r="AJ834" s="68"/>
    </row>
    <row r="835" spans="1:36" ht="15.75" customHeight="1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  <c r="U835" s="68"/>
      <c r="V835" s="68"/>
      <c r="W835" s="68"/>
      <c r="X835" s="68"/>
      <c r="Y835" s="68"/>
      <c r="Z835" s="68"/>
      <c r="AA835" s="68"/>
      <c r="AB835" s="68"/>
      <c r="AC835" s="68"/>
      <c r="AD835" s="68"/>
      <c r="AE835" s="68"/>
      <c r="AF835" s="68"/>
      <c r="AG835" s="68"/>
      <c r="AH835" s="68"/>
      <c r="AI835" s="68"/>
      <c r="AJ835" s="68"/>
    </row>
    <row r="836" spans="1:36" ht="15.75" customHeight="1">
      <c r="A836" s="68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  <c r="U836" s="68"/>
      <c r="V836" s="68"/>
      <c r="W836" s="68"/>
      <c r="X836" s="68"/>
      <c r="Y836" s="68"/>
      <c r="Z836" s="68"/>
      <c r="AA836" s="68"/>
      <c r="AB836" s="68"/>
      <c r="AC836" s="68"/>
      <c r="AD836" s="68"/>
      <c r="AE836" s="68"/>
      <c r="AF836" s="68"/>
      <c r="AG836" s="68"/>
      <c r="AH836" s="68"/>
      <c r="AI836" s="68"/>
      <c r="AJ836" s="68"/>
    </row>
    <row r="837" spans="1:36" ht="15.75" customHeight="1">
      <c r="A837" s="68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8"/>
      <c r="Q837" s="68"/>
      <c r="R837" s="68"/>
      <c r="S837" s="68"/>
      <c r="T837" s="68"/>
      <c r="U837" s="68"/>
      <c r="V837" s="68"/>
      <c r="W837" s="68"/>
      <c r="X837" s="68"/>
      <c r="Y837" s="68"/>
      <c r="Z837" s="68"/>
      <c r="AA837" s="68"/>
      <c r="AB837" s="68"/>
      <c r="AC837" s="68"/>
      <c r="AD837" s="68"/>
      <c r="AE837" s="68"/>
      <c r="AF837" s="68"/>
      <c r="AG837" s="68"/>
      <c r="AH837" s="68"/>
      <c r="AI837" s="68"/>
      <c r="AJ837" s="68"/>
    </row>
    <row r="838" spans="1:36" ht="15.75" customHeight="1">
      <c r="A838" s="68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68"/>
      <c r="S838" s="68"/>
      <c r="T838" s="68"/>
      <c r="U838" s="68"/>
      <c r="V838" s="68"/>
      <c r="W838" s="68"/>
      <c r="X838" s="68"/>
      <c r="Y838" s="68"/>
      <c r="Z838" s="68"/>
      <c r="AA838" s="68"/>
      <c r="AB838" s="68"/>
      <c r="AC838" s="68"/>
      <c r="AD838" s="68"/>
      <c r="AE838" s="68"/>
      <c r="AF838" s="68"/>
      <c r="AG838" s="68"/>
      <c r="AH838" s="68"/>
      <c r="AI838" s="68"/>
      <c r="AJ838" s="68"/>
    </row>
    <row r="839" spans="1:36" ht="15.75" customHeight="1">
      <c r="A839" s="68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8"/>
      <c r="Q839" s="68"/>
      <c r="R839" s="68"/>
      <c r="S839" s="68"/>
      <c r="T839" s="68"/>
      <c r="U839" s="68"/>
      <c r="V839" s="68"/>
      <c r="W839" s="68"/>
      <c r="X839" s="68"/>
      <c r="Y839" s="68"/>
      <c r="Z839" s="68"/>
      <c r="AA839" s="68"/>
      <c r="AB839" s="68"/>
      <c r="AC839" s="68"/>
      <c r="AD839" s="68"/>
      <c r="AE839" s="68"/>
      <c r="AF839" s="68"/>
      <c r="AG839" s="68"/>
      <c r="AH839" s="68"/>
      <c r="AI839" s="68"/>
      <c r="AJ839" s="68"/>
    </row>
    <row r="840" spans="1:36" ht="15.75" customHeight="1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68"/>
      <c r="S840" s="68"/>
      <c r="T840" s="68"/>
      <c r="U840" s="68"/>
      <c r="V840" s="68"/>
      <c r="W840" s="68"/>
      <c r="X840" s="68"/>
      <c r="Y840" s="68"/>
      <c r="Z840" s="68"/>
      <c r="AA840" s="68"/>
      <c r="AB840" s="68"/>
      <c r="AC840" s="68"/>
      <c r="AD840" s="68"/>
      <c r="AE840" s="68"/>
      <c r="AF840" s="68"/>
      <c r="AG840" s="68"/>
      <c r="AH840" s="68"/>
      <c r="AI840" s="68"/>
      <c r="AJ840" s="68"/>
    </row>
    <row r="841" spans="1:36" ht="15.75" customHeight="1">
      <c r="A841" s="68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68"/>
      <c r="S841" s="68"/>
      <c r="T841" s="68"/>
      <c r="U841" s="68"/>
      <c r="V841" s="68"/>
      <c r="W841" s="68"/>
      <c r="X841" s="68"/>
      <c r="Y841" s="68"/>
      <c r="Z841" s="68"/>
      <c r="AA841" s="68"/>
      <c r="AB841" s="68"/>
      <c r="AC841" s="68"/>
      <c r="AD841" s="68"/>
      <c r="AE841" s="68"/>
      <c r="AF841" s="68"/>
      <c r="AG841" s="68"/>
      <c r="AH841" s="68"/>
      <c r="AI841" s="68"/>
      <c r="AJ841" s="68"/>
    </row>
    <row r="842" spans="1:36" ht="15.75" customHeight="1">
      <c r="A842" s="68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8"/>
      <c r="Q842" s="68"/>
      <c r="R842" s="68"/>
      <c r="S842" s="68"/>
      <c r="T842" s="68"/>
      <c r="U842" s="68"/>
      <c r="V842" s="68"/>
      <c r="W842" s="68"/>
      <c r="X842" s="68"/>
      <c r="Y842" s="68"/>
      <c r="Z842" s="68"/>
      <c r="AA842" s="68"/>
      <c r="AB842" s="68"/>
      <c r="AC842" s="68"/>
      <c r="AD842" s="68"/>
      <c r="AE842" s="68"/>
      <c r="AF842" s="68"/>
      <c r="AG842" s="68"/>
      <c r="AH842" s="68"/>
      <c r="AI842" s="68"/>
      <c r="AJ842" s="68"/>
    </row>
    <row r="843" spans="1:36" ht="15.75" customHeight="1">
      <c r="A843" s="68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  <c r="U843" s="68"/>
      <c r="V843" s="68"/>
      <c r="W843" s="68"/>
      <c r="X843" s="68"/>
      <c r="Y843" s="68"/>
      <c r="Z843" s="68"/>
      <c r="AA843" s="68"/>
      <c r="AB843" s="68"/>
      <c r="AC843" s="68"/>
      <c r="AD843" s="68"/>
      <c r="AE843" s="68"/>
      <c r="AF843" s="68"/>
      <c r="AG843" s="68"/>
      <c r="AH843" s="68"/>
      <c r="AI843" s="68"/>
      <c r="AJ843" s="68"/>
    </row>
    <row r="844" spans="1:36" ht="15.75" customHeight="1">
      <c r="A844" s="68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8"/>
      <c r="Q844" s="68"/>
      <c r="R844" s="68"/>
      <c r="S844" s="68"/>
      <c r="T844" s="68"/>
      <c r="U844" s="68"/>
      <c r="V844" s="68"/>
      <c r="W844" s="68"/>
      <c r="X844" s="68"/>
      <c r="Y844" s="68"/>
      <c r="Z844" s="68"/>
      <c r="AA844" s="68"/>
      <c r="AB844" s="68"/>
      <c r="AC844" s="68"/>
      <c r="AD844" s="68"/>
      <c r="AE844" s="68"/>
      <c r="AF844" s="68"/>
      <c r="AG844" s="68"/>
      <c r="AH844" s="68"/>
      <c r="AI844" s="68"/>
      <c r="AJ844" s="68"/>
    </row>
    <row r="845" spans="1:36" ht="15.75" customHeight="1">
      <c r="A845" s="68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8"/>
      <c r="Q845" s="68"/>
      <c r="R845" s="68"/>
      <c r="S845" s="68"/>
      <c r="T845" s="68"/>
      <c r="U845" s="68"/>
      <c r="V845" s="68"/>
      <c r="W845" s="68"/>
      <c r="X845" s="68"/>
      <c r="Y845" s="68"/>
      <c r="Z845" s="68"/>
      <c r="AA845" s="68"/>
      <c r="AB845" s="68"/>
      <c r="AC845" s="68"/>
      <c r="AD845" s="68"/>
      <c r="AE845" s="68"/>
      <c r="AF845" s="68"/>
      <c r="AG845" s="68"/>
      <c r="AH845" s="68"/>
      <c r="AI845" s="68"/>
      <c r="AJ845" s="68"/>
    </row>
    <row r="846" spans="1:36" ht="15.75" customHeight="1">
      <c r="A846" s="68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68"/>
      <c r="S846" s="68"/>
      <c r="T846" s="68"/>
      <c r="U846" s="68"/>
      <c r="V846" s="68"/>
      <c r="W846" s="68"/>
      <c r="X846" s="68"/>
      <c r="Y846" s="68"/>
      <c r="Z846" s="68"/>
      <c r="AA846" s="68"/>
      <c r="AB846" s="68"/>
      <c r="AC846" s="68"/>
      <c r="AD846" s="68"/>
      <c r="AE846" s="68"/>
      <c r="AF846" s="68"/>
      <c r="AG846" s="68"/>
      <c r="AH846" s="68"/>
      <c r="AI846" s="68"/>
      <c r="AJ846" s="68"/>
    </row>
    <row r="847" spans="1:36" ht="15.75" customHeight="1">
      <c r="A847" s="68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8"/>
      <c r="Q847" s="68"/>
      <c r="R847" s="68"/>
      <c r="S847" s="68"/>
      <c r="T847" s="68"/>
      <c r="U847" s="68"/>
      <c r="V847" s="68"/>
      <c r="W847" s="68"/>
      <c r="X847" s="68"/>
      <c r="Y847" s="68"/>
      <c r="Z847" s="68"/>
      <c r="AA847" s="68"/>
      <c r="AB847" s="68"/>
      <c r="AC847" s="68"/>
      <c r="AD847" s="68"/>
      <c r="AE847" s="68"/>
      <c r="AF847" s="68"/>
      <c r="AG847" s="68"/>
      <c r="AH847" s="68"/>
      <c r="AI847" s="68"/>
      <c r="AJ847" s="68"/>
    </row>
    <row r="848" spans="1:36" ht="15.75" customHeight="1">
      <c r="A848" s="68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68"/>
      <c r="S848" s="68"/>
      <c r="T848" s="68"/>
      <c r="U848" s="68"/>
      <c r="V848" s="68"/>
      <c r="W848" s="68"/>
      <c r="X848" s="68"/>
      <c r="Y848" s="68"/>
      <c r="Z848" s="68"/>
      <c r="AA848" s="68"/>
      <c r="AB848" s="68"/>
      <c r="AC848" s="68"/>
      <c r="AD848" s="68"/>
      <c r="AE848" s="68"/>
      <c r="AF848" s="68"/>
      <c r="AG848" s="68"/>
      <c r="AH848" s="68"/>
      <c r="AI848" s="68"/>
      <c r="AJ848" s="68"/>
    </row>
    <row r="849" spans="1:36" ht="15.75" customHeight="1">
      <c r="A849" s="68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8"/>
      <c r="Q849" s="68"/>
      <c r="R849" s="68"/>
      <c r="S849" s="68"/>
      <c r="T849" s="68"/>
      <c r="U849" s="68"/>
      <c r="V849" s="68"/>
      <c r="W849" s="68"/>
      <c r="X849" s="68"/>
      <c r="Y849" s="68"/>
      <c r="Z849" s="68"/>
      <c r="AA849" s="68"/>
      <c r="AB849" s="68"/>
      <c r="AC849" s="68"/>
      <c r="AD849" s="68"/>
      <c r="AE849" s="68"/>
      <c r="AF849" s="68"/>
      <c r="AG849" s="68"/>
      <c r="AH849" s="68"/>
      <c r="AI849" s="68"/>
      <c r="AJ849" s="68"/>
    </row>
    <row r="850" spans="1:36" ht="15.75" customHeight="1">
      <c r="A850" s="68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8"/>
      <c r="Q850" s="68"/>
      <c r="R850" s="68"/>
      <c r="S850" s="68"/>
      <c r="T850" s="68"/>
      <c r="U850" s="68"/>
      <c r="V850" s="68"/>
      <c r="W850" s="68"/>
      <c r="X850" s="68"/>
      <c r="Y850" s="68"/>
      <c r="Z850" s="68"/>
      <c r="AA850" s="68"/>
      <c r="AB850" s="68"/>
      <c r="AC850" s="68"/>
      <c r="AD850" s="68"/>
      <c r="AE850" s="68"/>
      <c r="AF850" s="68"/>
      <c r="AG850" s="68"/>
      <c r="AH850" s="68"/>
      <c r="AI850" s="68"/>
      <c r="AJ850" s="68"/>
    </row>
    <row r="851" spans="1:36" ht="15.75" customHeight="1">
      <c r="A851" s="68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8"/>
      <c r="Q851" s="68"/>
      <c r="R851" s="68"/>
      <c r="S851" s="68"/>
      <c r="T851" s="68"/>
      <c r="U851" s="68"/>
      <c r="V851" s="68"/>
      <c r="W851" s="68"/>
      <c r="X851" s="68"/>
      <c r="Y851" s="68"/>
      <c r="Z851" s="68"/>
      <c r="AA851" s="68"/>
      <c r="AB851" s="68"/>
      <c r="AC851" s="68"/>
      <c r="AD851" s="68"/>
      <c r="AE851" s="68"/>
      <c r="AF851" s="68"/>
      <c r="AG851" s="68"/>
      <c r="AH851" s="68"/>
      <c r="AI851" s="68"/>
      <c r="AJ851" s="68"/>
    </row>
    <row r="852" spans="1:36" ht="15.75" customHeight="1">
      <c r="A852" s="68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8"/>
      <c r="Q852" s="68"/>
      <c r="R852" s="68"/>
      <c r="S852" s="68"/>
      <c r="T852" s="68"/>
      <c r="U852" s="68"/>
      <c r="V852" s="68"/>
      <c r="W852" s="68"/>
      <c r="X852" s="68"/>
      <c r="Y852" s="68"/>
      <c r="Z852" s="68"/>
      <c r="AA852" s="68"/>
      <c r="AB852" s="68"/>
      <c r="AC852" s="68"/>
      <c r="AD852" s="68"/>
      <c r="AE852" s="68"/>
      <c r="AF852" s="68"/>
      <c r="AG852" s="68"/>
      <c r="AH852" s="68"/>
      <c r="AI852" s="68"/>
      <c r="AJ852" s="68"/>
    </row>
    <row r="853" spans="1:36" ht="15.75" customHeight="1">
      <c r="A853" s="68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68"/>
      <c r="S853" s="68"/>
      <c r="T853" s="68"/>
      <c r="U853" s="68"/>
      <c r="V853" s="68"/>
      <c r="W853" s="68"/>
      <c r="X853" s="68"/>
      <c r="Y853" s="68"/>
      <c r="Z853" s="68"/>
      <c r="AA853" s="68"/>
      <c r="AB853" s="68"/>
      <c r="AC853" s="68"/>
      <c r="AD853" s="68"/>
      <c r="AE853" s="68"/>
      <c r="AF853" s="68"/>
      <c r="AG853" s="68"/>
      <c r="AH853" s="68"/>
      <c r="AI853" s="68"/>
      <c r="AJ853" s="68"/>
    </row>
    <row r="854" spans="1:36" ht="15.75" customHeight="1">
      <c r="A854" s="68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8"/>
      <c r="Q854" s="68"/>
      <c r="R854" s="68"/>
      <c r="S854" s="68"/>
      <c r="T854" s="68"/>
      <c r="U854" s="68"/>
      <c r="V854" s="68"/>
      <c r="W854" s="68"/>
      <c r="X854" s="68"/>
      <c r="Y854" s="68"/>
      <c r="Z854" s="68"/>
      <c r="AA854" s="68"/>
      <c r="AB854" s="68"/>
      <c r="AC854" s="68"/>
      <c r="AD854" s="68"/>
      <c r="AE854" s="68"/>
      <c r="AF854" s="68"/>
      <c r="AG854" s="68"/>
      <c r="AH854" s="68"/>
      <c r="AI854" s="68"/>
      <c r="AJ854" s="68"/>
    </row>
    <row r="855" spans="1:36" ht="15.75" customHeight="1">
      <c r="A855" s="68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8"/>
      <c r="Q855" s="68"/>
      <c r="R855" s="68"/>
      <c r="S855" s="68"/>
      <c r="T855" s="68"/>
      <c r="U855" s="68"/>
      <c r="V855" s="68"/>
      <c r="W855" s="68"/>
      <c r="X855" s="68"/>
      <c r="Y855" s="68"/>
      <c r="Z855" s="68"/>
      <c r="AA855" s="68"/>
      <c r="AB855" s="68"/>
      <c r="AC855" s="68"/>
      <c r="AD855" s="68"/>
      <c r="AE855" s="68"/>
      <c r="AF855" s="68"/>
      <c r="AG855" s="68"/>
      <c r="AH855" s="68"/>
      <c r="AI855" s="68"/>
      <c r="AJ855" s="68"/>
    </row>
    <row r="856" spans="1:36" ht="15.75" customHeight="1">
      <c r="A856" s="68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8"/>
      <c r="Q856" s="68"/>
      <c r="R856" s="68"/>
      <c r="S856" s="68"/>
      <c r="T856" s="68"/>
      <c r="U856" s="68"/>
      <c r="V856" s="68"/>
      <c r="W856" s="68"/>
      <c r="X856" s="68"/>
      <c r="Y856" s="68"/>
      <c r="Z856" s="68"/>
      <c r="AA856" s="68"/>
      <c r="AB856" s="68"/>
      <c r="AC856" s="68"/>
      <c r="AD856" s="68"/>
      <c r="AE856" s="68"/>
      <c r="AF856" s="68"/>
      <c r="AG856" s="68"/>
      <c r="AH856" s="68"/>
      <c r="AI856" s="68"/>
      <c r="AJ856" s="68"/>
    </row>
    <row r="857" spans="1:36" ht="15.75" customHeight="1">
      <c r="A857" s="68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8"/>
      <c r="Q857" s="68"/>
      <c r="R857" s="68"/>
      <c r="S857" s="68"/>
      <c r="T857" s="68"/>
      <c r="U857" s="68"/>
      <c r="V857" s="68"/>
      <c r="W857" s="68"/>
      <c r="X857" s="68"/>
      <c r="Y857" s="68"/>
      <c r="Z857" s="68"/>
      <c r="AA857" s="68"/>
      <c r="AB857" s="68"/>
      <c r="AC857" s="68"/>
      <c r="AD857" s="68"/>
      <c r="AE857" s="68"/>
      <c r="AF857" s="68"/>
      <c r="AG857" s="68"/>
      <c r="AH857" s="68"/>
      <c r="AI857" s="68"/>
      <c r="AJ857" s="68"/>
    </row>
    <row r="858" spans="1:36" ht="15.75" customHeight="1">
      <c r="A858" s="68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68"/>
      <c r="S858" s="68"/>
      <c r="T858" s="68"/>
      <c r="U858" s="68"/>
      <c r="V858" s="68"/>
      <c r="W858" s="68"/>
      <c r="X858" s="68"/>
      <c r="Y858" s="68"/>
      <c r="Z858" s="68"/>
      <c r="AA858" s="68"/>
      <c r="AB858" s="68"/>
      <c r="AC858" s="68"/>
      <c r="AD858" s="68"/>
      <c r="AE858" s="68"/>
      <c r="AF858" s="68"/>
      <c r="AG858" s="68"/>
      <c r="AH858" s="68"/>
      <c r="AI858" s="68"/>
      <c r="AJ858" s="68"/>
    </row>
    <row r="859" spans="1:36" ht="15.75" customHeight="1">
      <c r="A859" s="68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8"/>
      <c r="Q859" s="68"/>
      <c r="R859" s="68"/>
      <c r="S859" s="68"/>
      <c r="T859" s="68"/>
      <c r="U859" s="68"/>
      <c r="V859" s="68"/>
      <c r="W859" s="68"/>
      <c r="X859" s="68"/>
      <c r="Y859" s="68"/>
      <c r="Z859" s="68"/>
      <c r="AA859" s="68"/>
      <c r="AB859" s="68"/>
      <c r="AC859" s="68"/>
      <c r="AD859" s="68"/>
      <c r="AE859" s="68"/>
      <c r="AF859" s="68"/>
      <c r="AG859" s="68"/>
      <c r="AH859" s="68"/>
      <c r="AI859" s="68"/>
      <c r="AJ859" s="68"/>
    </row>
    <row r="860" spans="1:36" ht="15.75" customHeight="1">
      <c r="A860" s="68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8"/>
      <c r="Q860" s="68"/>
      <c r="R860" s="68"/>
      <c r="S860" s="68"/>
      <c r="T860" s="68"/>
      <c r="U860" s="68"/>
      <c r="V860" s="68"/>
      <c r="W860" s="68"/>
      <c r="X860" s="68"/>
      <c r="Y860" s="68"/>
      <c r="Z860" s="68"/>
      <c r="AA860" s="68"/>
      <c r="AB860" s="68"/>
      <c r="AC860" s="68"/>
      <c r="AD860" s="68"/>
      <c r="AE860" s="68"/>
      <c r="AF860" s="68"/>
      <c r="AG860" s="68"/>
      <c r="AH860" s="68"/>
      <c r="AI860" s="68"/>
      <c r="AJ860" s="68"/>
    </row>
    <row r="861" spans="1:36" ht="15.75" customHeight="1">
      <c r="A861" s="68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8"/>
      <c r="Q861" s="68"/>
      <c r="R861" s="68"/>
      <c r="S861" s="68"/>
      <c r="T861" s="68"/>
      <c r="U861" s="68"/>
      <c r="V861" s="68"/>
      <c r="W861" s="68"/>
      <c r="X861" s="68"/>
      <c r="Y861" s="68"/>
      <c r="Z861" s="68"/>
      <c r="AA861" s="68"/>
      <c r="AB861" s="68"/>
      <c r="AC861" s="68"/>
      <c r="AD861" s="68"/>
      <c r="AE861" s="68"/>
      <c r="AF861" s="68"/>
      <c r="AG861" s="68"/>
      <c r="AH861" s="68"/>
      <c r="AI861" s="68"/>
      <c r="AJ861" s="68"/>
    </row>
    <row r="862" spans="1:36" ht="15.75" customHeight="1">
      <c r="A862" s="68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8"/>
      <c r="Q862" s="68"/>
      <c r="R862" s="68"/>
      <c r="S862" s="68"/>
      <c r="T862" s="68"/>
      <c r="U862" s="68"/>
      <c r="V862" s="68"/>
      <c r="W862" s="68"/>
      <c r="X862" s="68"/>
      <c r="Y862" s="68"/>
      <c r="Z862" s="68"/>
      <c r="AA862" s="68"/>
      <c r="AB862" s="68"/>
      <c r="AC862" s="68"/>
      <c r="AD862" s="68"/>
      <c r="AE862" s="68"/>
      <c r="AF862" s="68"/>
      <c r="AG862" s="68"/>
      <c r="AH862" s="68"/>
      <c r="AI862" s="68"/>
      <c r="AJ862" s="68"/>
    </row>
    <row r="863" spans="1:36" ht="15.75" customHeight="1">
      <c r="A863" s="68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68"/>
      <c r="S863" s="68"/>
      <c r="T863" s="68"/>
      <c r="U863" s="68"/>
      <c r="V863" s="68"/>
      <c r="W863" s="68"/>
      <c r="X863" s="68"/>
      <c r="Y863" s="68"/>
      <c r="Z863" s="68"/>
      <c r="AA863" s="68"/>
      <c r="AB863" s="68"/>
      <c r="AC863" s="68"/>
      <c r="AD863" s="68"/>
      <c r="AE863" s="68"/>
      <c r="AF863" s="68"/>
      <c r="AG863" s="68"/>
      <c r="AH863" s="68"/>
      <c r="AI863" s="68"/>
      <c r="AJ863" s="68"/>
    </row>
    <row r="864" spans="1:36" ht="15.75" customHeight="1">
      <c r="A864" s="68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8"/>
      <c r="Q864" s="68"/>
      <c r="R864" s="68"/>
      <c r="S864" s="68"/>
      <c r="T864" s="68"/>
      <c r="U864" s="68"/>
      <c r="V864" s="68"/>
      <c r="W864" s="68"/>
      <c r="X864" s="68"/>
      <c r="Y864" s="68"/>
      <c r="Z864" s="68"/>
      <c r="AA864" s="68"/>
      <c r="AB864" s="68"/>
      <c r="AC864" s="68"/>
      <c r="AD864" s="68"/>
      <c r="AE864" s="68"/>
      <c r="AF864" s="68"/>
      <c r="AG864" s="68"/>
      <c r="AH864" s="68"/>
      <c r="AI864" s="68"/>
      <c r="AJ864" s="68"/>
    </row>
    <row r="865" spans="1:36" ht="15.75" customHeight="1">
      <c r="A865" s="68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8"/>
      <c r="Q865" s="68"/>
      <c r="R865" s="68"/>
      <c r="S865" s="68"/>
      <c r="T865" s="68"/>
      <c r="U865" s="68"/>
      <c r="V865" s="68"/>
      <c r="W865" s="68"/>
      <c r="X865" s="68"/>
      <c r="Y865" s="68"/>
      <c r="Z865" s="68"/>
      <c r="AA865" s="68"/>
      <c r="AB865" s="68"/>
      <c r="AC865" s="68"/>
      <c r="AD865" s="68"/>
      <c r="AE865" s="68"/>
      <c r="AF865" s="68"/>
      <c r="AG865" s="68"/>
      <c r="AH865" s="68"/>
      <c r="AI865" s="68"/>
      <c r="AJ865" s="68"/>
    </row>
    <row r="866" spans="1:36" ht="15.75" customHeight="1">
      <c r="A866" s="68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8"/>
      <c r="Q866" s="68"/>
      <c r="R866" s="68"/>
      <c r="S866" s="68"/>
      <c r="T866" s="68"/>
      <c r="U866" s="68"/>
      <c r="V866" s="68"/>
      <c r="W866" s="68"/>
      <c r="X866" s="68"/>
      <c r="Y866" s="68"/>
      <c r="Z866" s="68"/>
      <c r="AA866" s="68"/>
      <c r="AB866" s="68"/>
      <c r="AC866" s="68"/>
      <c r="AD866" s="68"/>
      <c r="AE866" s="68"/>
      <c r="AF866" s="68"/>
      <c r="AG866" s="68"/>
      <c r="AH866" s="68"/>
      <c r="AI866" s="68"/>
      <c r="AJ866" s="68"/>
    </row>
    <row r="867" spans="1:36" ht="15.75" customHeight="1">
      <c r="A867" s="68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8"/>
      <c r="Q867" s="68"/>
      <c r="R867" s="68"/>
      <c r="S867" s="68"/>
      <c r="T867" s="68"/>
      <c r="U867" s="68"/>
      <c r="V867" s="68"/>
      <c r="W867" s="68"/>
      <c r="X867" s="68"/>
      <c r="Y867" s="68"/>
      <c r="Z867" s="68"/>
      <c r="AA867" s="68"/>
      <c r="AB867" s="68"/>
      <c r="AC867" s="68"/>
      <c r="AD867" s="68"/>
      <c r="AE867" s="68"/>
      <c r="AF867" s="68"/>
      <c r="AG867" s="68"/>
      <c r="AH867" s="68"/>
      <c r="AI867" s="68"/>
      <c r="AJ867" s="68"/>
    </row>
    <row r="868" spans="1:36" ht="15.75" customHeight="1">
      <c r="A868" s="68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8"/>
      <c r="Q868" s="68"/>
      <c r="R868" s="68"/>
      <c r="S868" s="68"/>
      <c r="T868" s="68"/>
      <c r="U868" s="68"/>
      <c r="V868" s="68"/>
      <c r="W868" s="68"/>
      <c r="X868" s="68"/>
      <c r="Y868" s="68"/>
      <c r="Z868" s="68"/>
      <c r="AA868" s="68"/>
      <c r="AB868" s="68"/>
      <c r="AC868" s="68"/>
      <c r="AD868" s="68"/>
      <c r="AE868" s="68"/>
      <c r="AF868" s="68"/>
      <c r="AG868" s="68"/>
      <c r="AH868" s="68"/>
      <c r="AI868" s="68"/>
      <c r="AJ868" s="68"/>
    </row>
    <row r="869" spans="1:36" ht="15.75" customHeight="1">
      <c r="A869" s="68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8"/>
      <c r="Q869" s="68"/>
      <c r="R869" s="68"/>
      <c r="S869" s="68"/>
      <c r="T869" s="68"/>
      <c r="U869" s="68"/>
      <c r="V869" s="68"/>
      <c r="W869" s="68"/>
      <c r="X869" s="68"/>
      <c r="Y869" s="68"/>
      <c r="Z869" s="68"/>
      <c r="AA869" s="68"/>
      <c r="AB869" s="68"/>
      <c r="AC869" s="68"/>
      <c r="AD869" s="68"/>
      <c r="AE869" s="68"/>
      <c r="AF869" s="68"/>
      <c r="AG869" s="68"/>
      <c r="AH869" s="68"/>
      <c r="AI869" s="68"/>
      <c r="AJ869" s="68"/>
    </row>
    <row r="870" spans="1:36" ht="15.75" customHeight="1">
      <c r="A870" s="68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8"/>
      <c r="Q870" s="68"/>
      <c r="R870" s="68"/>
      <c r="S870" s="68"/>
      <c r="T870" s="68"/>
      <c r="U870" s="68"/>
      <c r="V870" s="68"/>
      <c r="W870" s="68"/>
      <c r="X870" s="68"/>
      <c r="Y870" s="68"/>
      <c r="Z870" s="68"/>
      <c r="AA870" s="68"/>
      <c r="AB870" s="68"/>
      <c r="AC870" s="68"/>
      <c r="AD870" s="68"/>
      <c r="AE870" s="68"/>
      <c r="AF870" s="68"/>
      <c r="AG870" s="68"/>
      <c r="AH870" s="68"/>
      <c r="AI870" s="68"/>
      <c r="AJ870" s="68"/>
    </row>
    <row r="871" spans="1:36" ht="15.75" customHeight="1">
      <c r="A871" s="68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8"/>
      <c r="Q871" s="68"/>
      <c r="R871" s="68"/>
      <c r="S871" s="68"/>
      <c r="T871" s="68"/>
      <c r="U871" s="68"/>
      <c r="V871" s="68"/>
      <c r="W871" s="68"/>
      <c r="X871" s="68"/>
      <c r="Y871" s="68"/>
      <c r="Z871" s="68"/>
      <c r="AA871" s="68"/>
      <c r="AB871" s="68"/>
      <c r="AC871" s="68"/>
      <c r="AD871" s="68"/>
      <c r="AE871" s="68"/>
      <c r="AF871" s="68"/>
      <c r="AG871" s="68"/>
      <c r="AH871" s="68"/>
      <c r="AI871" s="68"/>
      <c r="AJ871" s="68"/>
    </row>
    <row r="872" spans="1:36" ht="15.75" customHeight="1">
      <c r="A872" s="68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8"/>
      <c r="Q872" s="68"/>
      <c r="R872" s="68"/>
      <c r="S872" s="68"/>
      <c r="T872" s="68"/>
      <c r="U872" s="68"/>
      <c r="V872" s="68"/>
      <c r="W872" s="68"/>
      <c r="X872" s="68"/>
      <c r="Y872" s="68"/>
      <c r="Z872" s="68"/>
      <c r="AA872" s="68"/>
      <c r="AB872" s="68"/>
      <c r="AC872" s="68"/>
      <c r="AD872" s="68"/>
      <c r="AE872" s="68"/>
      <c r="AF872" s="68"/>
      <c r="AG872" s="68"/>
      <c r="AH872" s="68"/>
      <c r="AI872" s="68"/>
      <c r="AJ872" s="68"/>
    </row>
    <row r="873" spans="1:36" ht="15.75" customHeight="1">
      <c r="A873" s="68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8"/>
      <c r="Q873" s="68"/>
      <c r="R873" s="68"/>
      <c r="S873" s="68"/>
      <c r="T873" s="68"/>
      <c r="U873" s="68"/>
      <c r="V873" s="68"/>
      <c r="W873" s="68"/>
      <c r="X873" s="68"/>
      <c r="Y873" s="68"/>
      <c r="Z873" s="68"/>
      <c r="AA873" s="68"/>
      <c r="AB873" s="68"/>
      <c r="AC873" s="68"/>
      <c r="AD873" s="68"/>
      <c r="AE873" s="68"/>
      <c r="AF873" s="68"/>
      <c r="AG873" s="68"/>
      <c r="AH873" s="68"/>
      <c r="AI873" s="68"/>
      <c r="AJ873" s="68"/>
    </row>
    <row r="874" spans="1:36" ht="15.75" customHeight="1">
      <c r="A874" s="68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  <c r="Q874" s="68"/>
      <c r="R874" s="68"/>
      <c r="S874" s="68"/>
      <c r="T874" s="68"/>
      <c r="U874" s="68"/>
      <c r="V874" s="68"/>
      <c r="W874" s="68"/>
      <c r="X874" s="68"/>
      <c r="Y874" s="68"/>
      <c r="Z874" s="68"/>
      <c r="AA874" s="68"/>
      <c r="AB874" s="68"/>
      <c r="AC874" s="68"/>
      <c r="AD874" s="68"/>
      <c r="AE874" s="68"/>
      <c r="AF874" s="68"/>
      <c r="AG874" s="68"/>
      <c r="AH874" s="68"/>
      <c r="AI874" s="68"/>
      <c r="AJ874" s="68"/>
    </row>
    <row r="875" spans="1:36" ht="15.75" customHeight="1">
      <c r="A875" s="68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  <c r="Q875" s="68"/>
      <c r="R875" s="68"/>
      <c r="S875" s="68"/>
      <c r="T875" s="68"/>
      <c r="U875" s="68"/>
      <c r="V875" s="68"/>
      <c r="W875" s="68"/>
      <c r="X875" s="68"/>
      <c r="Y875" s="68"/>
      <c r="Z875" s="68"/>
      <c r="AA875" s="68"/>
      <c r="AB875" s="68"/>
      <c r="AC875" s="68"/>
      <c r="AD875" s="68"/>
      <c r="AE875" s="68"/>
      <c r="AF875" s="68"/>
      <c r="AG875" s="68"/>
      <c r="AH875" s="68"/>
      <c r="AI875" s="68"/>
      <c r="AJ875" s="68"/>
    </row>
    <row r="876" spans="1:36" ht="15.75" customHeight="1">
      <c r="A876" s="68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8"/>
      <c r="Q876" s="68"/>
      <c r="R876" s="68"/>
      <c r="S876" s="68"/>
      <c r="T876" s="68"/>
      <c r="U876" s="68"/>
      <c r="V876" s="68"/>
      <c r="W876" s="68"/>
      <c r="X876" s="68"/>
      <c r="Y876" s="68"/>
      <c r="Z876" s="68"/>
      <c r="AA876" s="68"/>
      <c r="AB876" s="68"/>
      <c r="AC876" s="68"/>
      <c r="AD876" s="68"/>
      <c r="AE876" s="68"/>
      <c r="AF876" s="68"/>
      <c r="AG876" s="68"/>
      <c r="AH876" s="68"/>
      <c r="AI876" s="68"/>
      <c r="AJ876" s="68"/>
    </row>
    <row r="877" spans="1:36" ht="15.75" customHeight="1">
      <c r="A877" s="68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68"/>
      <c r="S877" s="68"/>
      <c r="T877" s="68"/>
      <c r="U877" s="68"/>
      <c r="V877" s="68"/>
      <c r="W877" s="68"/>
      <c r="X877" s="68"/>
      <c r="Y877" s="68"/>
      <c r="Z877" s="68"/>
      <c r="AA877" s="68"/>
      <c r="AB877" s="68"/>
      <c r="AC877" s="68"/>
      <c r="AD877" s="68"/>
      <c r="AE877" s="68"/>
      <c r="AF877" s="68"/>
      <c r="AG877" s="68"/>
      <c r="AH877" s="68"/>
      <c r="AI877" s="68"/>
      <c r="AJ877" s="68"/>
    </row>
    <row r="878" spans="1:36" ht="15.75" customHeight="1">
      <c r="A878" s="68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68"/>
      <c r="S878" s="68"/>
      <c r="T878" s="68"/>
      <c r="U878" s="68"/>
      <c r="V878" s="68"/>
      <c r="W878" s="68"/>
      <c r="X878" s="68"/>
      <c r="Y878" s="68"/>
      <c r="Z878" s="68"/>
      <c r="AA878" s="68"/>
      <c r="AB878" s="68"/>
      <c r="AC878" s="68"/>
      <c r="AD878" s="68"/>
      <c r="AE878" s="68"/>
      <c r="AF878" s="68"/>
      <c r="AG878" s="68"/>
      <c r="AH878" s="68"/>
      <c r="AI878" s="68"/>
      <c r="AJ878" s="68"/>
    </row>
    <row r="879" spans="1:36" ht="15.75" customHeight="1">
      <c r="A879" s="68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68"/>
      <c r="S879" s="68"/>
      <c r="T879" s="68"/>
      <c r="U879" s="68"/>
      <c r="V879" s="68"/>
      <c r="W879" s="68"/>
      <c r="X879" s="68"/>
      <c r="Y879" s="68"/>
      <c r="Z879" s="68"/>
      <c r="AA879" s="68"/>
      <c r="AB879" s="68"/>
      <c r="AC879" s="68"/>
      <c r="AD879" s="68"/>
      <c r="AE879" s="68"/>
      <c r="AF879" s="68"/>
      <c r="AG879" s="68"/>
      <c r="AH879" s="68"/>
      <c r="AI879" s="68"/>
      <c r="AJ879" s="68"/>
    </row>
    <row r="880" spans="1:36" ht="15.75" customHeight="1">
      <c r="A880" s="68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8"/>
      <c r="Q880" s="68"/>
      <c r="R880" s="68"/>
      <c r="S880" s="68"/>
      <c r="T880" s="68"/>
      <c r="U880" s="68"/>
      <c r="V880" s="68"/>
      <c r="W880" s="68"/>
      <c r="X880" s="68"/>
      <c r="Y880" s="68"/>
      <c r="Z880" s="68"/>
      <c r="AA880" s="68"/>
      <c r="AB880" s="68"/>
      <c r="AC880" s="68"/>
      <c r="AD880" s="68"/>
      <c r="AE880" s="68"/>
      <c r="AF880" s="68"/>
      <c r="AG880" s="68"/>
      <c r="AH880" s="68"/>
      <c r="AI880" s="68"/>
      <c r="AJ880" s="68"/>
    </row>
    <row r="881" spans="1:36" ht="15.75" customHeight="1">
      <c r="A881" s="68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8"/>
      <c r="Q881" s="68"/>
      <c r="R881" s="68"/>
      <c r="S881" s="68"/>
      <c r="T881" s="68"/>
      <c r="U881" s="68"/>
      <c r="V881" s="68"/>
      <c r="W881" s="68"/>
      <c r="X881" s="68"/>
      <c r="Y881" s="68"/>
      <c r="Z881" s="68"/>
      <c r="AA881" s="68"/>
      <c r="AB881" s="68"/>
      <c r="AC881" s="68"/>
      <c r="AD881" s="68"/>
      <c r="AE881" s="68"/>
      <c r="AF881" s="68"/>
      <c r="AG881" s="68"/>
      <c r="AH881" s="68"/>
      <c r="AI881" s="68"/>
      <c r="AJ881" s="68"/>
    </row>
    <row r="882" spans="1:36" ht="15.75" customHeight="1">
      <c r="A882" s="68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8"/>
      <c r="Q882" s="68"/>
      <c r="R882" s="68"/>
      <c r="S882" s="68"/>
      <c r="T882" s="68"/>
      <c r="U882" s="68"/>
      <c r="V882" s="68"/>
      <c r="W882" s="68"/>
      <c r="X882" s="68"/>
      <c r="Y882" s="68"/>
      <c r="Z882" s="68"/>
      <c r="AA882" s="68"/>
      <c r="AB882" s="68"/>
      <c r="AC882" s="68"/>
      <c r="AD882" s="68"/>
      <c r="AE882" s="68"/>
      <c r="AF882" s="68"/>
      <c r="AG882" s="68"/>
      <c r="AH882" s="68"/>
      <c r="AI882" s="68"/>
      <c r="AJ882" s="68"/>
    </row>
    <row r="883" spans="1:36" ht="15.75" customHeight="1">
      <c r="A883" s="68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8"/>
      <c r="Q883" s="68"/>
      <c r="R883" s="68"/>
      <c r="S883" s="68"/>
      <c r="T883" s="68"/>
      <c r="U883" s="68"/>
      <c r="V883" s="68"/>
      <c r="W883" s="68"/>
      <c r="X883" s="68"/>
      <c r="Y883" s="68"/>
      <c r="Z883" s="68"/>
      <c r="AA883" s="68"/>
      <c r="AB883" s="68"/>
      <c r="AC883" s="68"/>
      <c r="AD883" s="68"/>
      <c r="AE883" s="68"/>
      <c r="AF883" s="68"/>
      <c r="AG883" s="68"/>
      <c r="AH883" s="68"/>
      <c r="AI883" s="68"/>
      <c r="AJ883" s="68"/>
    </row>
    <row r="884" spans="1:36" ht="15.75" customHeight="1">
      <c r="A884" s="68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8"/>
      <c r="Q884" s="68"/>
      <c r="R884" s="68"/>
      <c r="S884" s="68"/>
      <c r="T884" s="68"/>
      <c r="U884" s="68"/>
      <c r="V884" s="68"/>
      <c r="W884" s="68"/>
      <c r="X884" s="68"/>
      <c r="Y884" s="68"/>
      <c r="Z884" s="68"/>
      <c r="AA884" s="68"/>
      <c r="AB884" s="68"/>
      <c r="AC884" s="68"/>
      <c r="AD884" s="68"/>
      <c r="AE884" s="68"/>
      <c r="AF884" s="68"/>
      <c r="AG884" s="68"/>
      <c r="AH884" s="68"/>
      <c r="AI884" s="68"/>
      <c r="AJ884" s="68"/>
    </row>
    <row r="885" spans="1:36" ht="15.75" customHeight="1">
      <c r="A885" s="68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8"/>
      <c r="Q885" s="68"/>
      <c r="R885" s="68"/>
      <c r="S885" s="68"/>
      <c r="T885" s="68"/>
      <c r="U885" s="68"/>
      <c r="V885" s="68"/>
      <c r="W885" s="68"/>
      <c r="X885" s="68"/>
      <c r="Y885" s="68"/>
      <c r="Z885" s="68"/>
      <c r="AA885" s="68"/>
      <c r="AB885" s="68"/>
      <c r="AC885" s="68"/>
      <c r="AD885" s="68"/>
      <c r="AE885" s="68"/>
      <c r="AF885" s="68"/>
      <c r="AG885" s="68"/>
      <c r="AH885" s="68"/>
      <c r="AI885" s="68"/>
      <c r="AJ885" s="68"/>
    </row>
    <row r="886" spans="1:36" ht="15.75" customHeight="1">
      <c r="A886" s="68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8"/>
      <c r="Q886" s="68"/>
      <c r="R886" s="68"/>
      <c r="S886" s="68"/>
      <c r="T886" s="68"/>
      <c r="U886" s="68"/>
      <c r="V886" s="68"/>
      <c r="W886" s="68"/>
      <c r="X886" s="68"/>
      <c r="Y886" s="68"/>
      <c r="Z886" s="68"/>
      <c r="AA886" s="68"/>
      <c r="AB886" s="68"/>
      <c r="AC886" s="68"/>
      <c r="AD886" s="68"/>
      <c r="AE886" s="68"/>
      <c r="AF886" s="68"/>
      <c r="AG886" s="68"/>
      <c r="AH886" s="68"/>
      <c r="AI886" s="68"/>
      <c r="AJ886" s="68"/>
    </row>
    <row r="887" spans="1:36" ht="15.75" customHeight="1">
      <c r="A887" s="68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68"/>
      <c r="S887" s="68"/>
      <c r="T887" s="68"/>
      <c r="U887" s="68"/>
      <c r="V887" s="68"/>
      <c r="W887" s="68"/>
      <c r="X887" s="68"/>
      <c r="Y887" s="68"/>
      <c r="Z887" s="68"/>
      <c r="AA887" s="68"/>
      <c r="AB887" s="68"/>
      <c r="AC887" s="68"/>
      <c r="AD887" s="68"/>
      <c r="AE887" s="68"/>
      <c r="AF887" s="68"/>
      <c r="AG887" s="68"/>
      <c r="AH887" s="68"/>
      <c r="AI887" s="68"/>
      <c r="AJ887" s="68"/>
    </row>
    <row r="888" spans="1:36" ht="15.75" customHeight="1">
      <c r="A888" s="68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68"/>
      <c r="S888" s="68"/>
      <c r="T888" s="68"/>
      <c r="U888" s="68"/>
      <c r="V888" s="68"/>
      <c r="W888" s="68"/>
      <c r="X888" s="68"/>
      <c r="Y888" s="68"/>
      <c r="Z888" s="68"/>
      <c r="AA888" s="68"/>
      <c r="AB888" s="68"/>
      <c r="AC888" s="68"/>
      <c r="AD888" s="68"/>
      <c r="AE888" s="68"/>
      <c r="AF888" s="68"/>
      <c r="AG888" s="68"/>
      <c r="AH888" s="68"/>
      <c r="AI888" s="68"/>
      <c r="AJ888" s="68"/>
    </row>
    <row r="889" spans="1:36" ht="15.75" customHeight="1">
      <c r="A889" s="68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8"/>
      <c r="Q889" s="68"/>
      <c r="R889" s="68"/>
      <c r="S889" s="68"/>
      <c r="T889" s="68"/>
      <c r="U889" s="68"/>
      <c r="V889" s="68"/>
      <c r="W889" s="68"/>
      <c r="X889" s="68"/>
      <c r="Y889" s="68"/>
      <c r="Z889" s="68"/>
      <c r="AA889" s="68"/>
      <c r="AB889" s="68"/>
      <c r="AC889" s="68"/>
      <c r="AD889" s="68"/>
      <c r="AE889" s="68"/>
      <c r="AF889" s="68"/>
      <c r="AG889" s="68"/>
      <c r="AH889" s="68"/>
      <c r="AI889" s="68"/>
      <c r="AJ889" s="68"/>
    </row>
    <row r="890" spans="1:36" ht="15.75" customHeight="1">
      <c r="A890" s="68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8"/>
      <c r="Q890" s="68"/>
      <c r="R890" s="68"/>
      <c r="S890" s="68"/>
      <c r="T890" s="68"/>
      <c r="U890" s="68"/>
      <c r="V890" s="68"/>
      <c r="W890" s="68"/>
      <c r="X890" s="68"/>
      <c r="Y890" s="68"/>
      <c r="Z890" s="68"/>
      <c r="AA890" s="68"/>
      <c r="AB890" s="68"/>
      <c r="AC890" s="68"/>
      <c r="AD890" s="68"/>
      <c r="AE890" s="68"/>
      <c r="AF890" s="68"/>
      <c r="AG890" s="68"/>
      <c r="AH890" s="68"/>
      <c r="AI890" s="68"/>
      <c r="AJ890" s="68"/>
    </row>
    <row r="891" spans="1:36" ht="15.75" customHeight="1">
      <c r="A891" s="68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8"/>
      <c r="Q891" s="68"/>
      <c r="R891" s="68"/>
      <c r="S891" s="68"/>
      <c r="T891" s="68"/>
      <c r="U891" s="68"/>
      <c r="V891" s="68"/>
      <c r="W891" s="68"/>
      <c r="X891" s="68"/>
      <c r="Y891" s="68"/>
      <c r="Z891" s="68"/>
      <c r="AA891" s="68"/>
      <c r="AB891" s="68"/>
      <c r="AC891" s="68"/>
      <c r="AD891" s="68"/>
      <c r="AE891" s="68"/>
      <c r="AF891" s="68"/>
      <c r="AG891" s="68"/>
      <c r="AH891" s="68"/>
      <c r="AI891" s="68"/>
      <c r="AJ891" s="68"/>
    </row>
    <row r="892" spans="1:36" ht="15.75" customHeight="1">
      <c r="A892" s="68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8"/>
      <c r="Q892" s="68"/>
      <c r="R892" s="68"/>
      <c r="S892" s="68"/>
      <c r="T892" s="68"/>
      <c r="U892" s="68"/>
      <c r="V892" s="68"/>
      <c r="W892" s="68"/>
      <c r="X892" s="68"/>
      <c r="Y892" s="68"/>
      <c r="Z892" s="68"/>
      <c r="AA892" s="68"/>
      <c r="AB892" s="68"/>
      <c r="AC892" s="68"/>
      <c r="AD892" s="68"/>
      <c r="AE892" s="68"/>
      <c r="AF892" s="68"/>
      <c r="AG892" s="68"/>
      <c r="AH892" s="68"/>
      <c r="AI892" s="68"/>
      <c r="AJ892" s="68"/>
    </row>
    <row r="893" spans="1:36" ht="15.75" customHeight="1">
      <c r="A893" s="68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8"/>
      <c r="Q893" s="68"/>
      <c r="R893" s="68"/>
      <c r="S893" s="68"/>
      <c r="T893" s="68"/>
      <c r="U893" s="68"/>
      <c r="V893" s="68"/>
      <c r="W893" s="68"/>
      <c r="X893" s="68"/>
      <c r="Y893" s="68"/>
      <c r="Z893" s="68"/>
      <c r="AA893" s="68"/>
      <c r="AB893" s="68"/>
      <c r="AC893" s="68"/>
      <c r="AD893" s="68"/>
      <c r="AE893" s="68"/>
      <c r="AF893" s="68"/>
      <c r="AG893" s="68"/>
      <c r="AH893" s="68"/>
      <c r="AI893" s="68"/>
      <c r="AJ893" s="68"/>
    </row>
    <row r="894" spans="1:36" ht="15.75" customHeight="1">
      <c r="A894" s="68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8"/>
      <c r="Q894" s="68"/>
      <c r="R894" s="68"/>
      <c r="S894" s="68"/>
      <c r="T894" s="68"/>
      <c r="U894" s="68"/>
      <c r="V894" s="68"/>
      <c r="W894" s="68"/>
      <c r="X894" s="68"/>
      <c r="Y894" s="68"/>
      <c r="Z894" s="68"/>
      <c r="AA894" s="68"/>
      <c r="AB894" s="68"/>
      <c r="AC894" s="68"/>
      <c r="AD894" s="68"/>
      <c r="AE894" s="68"/>
      <c r="AF894" s="68"/>
      <c r="AG894" s="68"/>
      <c r="AH894" s="68"/>
      <c r="AI894" s="68"/>
      <c r="AJ894" s="68"/>
    </row>
    <row r="895" spans="1:36" ht="15.75" customHeight="1">
      <c r="A895" s="68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68"/>
      <c r="S895" s="68"/>
      <c r="T895" s="68"/>
      <c r="U895" s="68"/>
      <c r="V895" s="68"/>
      <c r="W895" s="68"/>
      <c r="X895" s="68"/>
      <c r="Y895" s="68"/>
      <c r="Z895" s="68"/>
      <c r="AA895" s="68"/>
      <c r="AB895" s="68"/>
      <c r="AC895" s="68"/>
      <c r="AD895" s="68"/>
      <c r="AE895" s="68"/>
      <c r="AF895" s="68"/>
      <c r="AG895" s="68"/>
      <c r="AH895" s="68"/>
      <c r="AI895" s="68"/>
      <c r="AJ895" s="68"/>
    </row>
    <row r="896" spans="1:36" ht="15.75" customHeight="1">
      <c r="A896" s="68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8"/>
      <c r="Q896" s="68"/>
      <c r="R896" s="68"/>
      <c r="S896" s="68"/>
      <c r="T896" s="68"/>
      <c r="U896" s="68"/>
      <c r="V896" s="68"/>
      <c r="W896" s="68"/>
      <c r="X896" s="68"/>
      <c r="Y896" s="68"/>
      <c r="Z896" s="68"/>
      <c r="AA896" s="68"/>
      <c r="AB896" s="68"/>
      <c r="AC896" s="68"/>
      <c r="AD896" s="68"/>
      <c r="AE896" s="68"/>
      <c r="AF896" s="68"/>
      <c r="AG896" s="68"/>
      <c r="AH896" s="68"/>
      <c r="AI896" s="68"/>
      <c r="AJ896" s="68"/>
    </row>
    <row r="897" spans="1:36" ht="15.75" customHeight="1">
      <c r="A897" s="68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8"/>
      <c r="Q897" s="68"/>
      <c r="R897" s="68"/>
      <c r="S897" s="68"/>
      <c r="T897" s="68"/>
      <c r="U897" s="68"/>
      <c r="V897" s="68"/>
      <c r="W897" s="68"/>
      <c r="X897" s="68"/>
      <c r="Y897" s="68"/>
      <c r="Z897" s="68"/>
      <c r="AA897" s="68"/>
      <c r="AB897" s="68"/>
      <c r="AC897" s="68"/>
      <c r="AD897" s="68"/>
      <c r="AE897" s="68"/>
      <c r="AF897" s="68"/>
      <c r="AG897" s="68"/>
      <c r="AH897" s="68"/>
      <c r="AI897" s="68"/>
      <c r="AJ897" s="68"/>
    </row>
    <row r="898" spans="1:36" ht="15.75" customHeight="1">
      <c r="A898" s="68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8"/>
      <c r="Q898" s="68"/>
      <c r="R898" s="68"/>
      <c r="S898" s="68"/>
      <c r="T898" s="68"/>
      <c r="U898" s="68"/>
      <c r="V898" s="68"/>
      <c r="W898" s="68"/>
      <c r="X898" s="68"/>
      <c r="Y898" s="68"/>
      <c r="Z898" s="68"/>
      <c r="AA898" s="68"/>
      <c r="AB898" s="68"/>
      <c r="AC898" s="68"/>
      <c r="AD898" s="68"/>
      <c r="AE898" s="68"/>
      <c r="AF898" s="68"/>
      <c r="AG898" s="68"/>
      <c r="AH898" s="68"/>
      <c r="AI898" s="68"/>
      <c r="AJ898" s="68"/>
    </row>
    <row r="899" spans="1:36" ht="15.75" customHeight="1">
      <c r="A899" s="68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8"/>
      <c r="Q899" s="68"/>
      <c r="R899" s="68"/>
      <c r="S899" s="68"/>
      <c r="T899" s="68"/>
      <c r="U899" s="68"/>
      <c r="V899" s="68"/>
      <c r="W899" s="68"/>
      <c r="X899" s="68"/>
      <c r="Y899" s="68"/>
      <c r="Z899" s="68"/>
      <c r="AA899" s="68"/>
      <c r="AB899" s="68"/>
      <c r="AC899" s="68"/>
      <c r="AD899" s="68"/>
      <c r="AE899" s="68"/>
      <c r="AF899" s="68"/>
      <c r="AG899" s="68"/>
      <c r="AH899" s="68"/>
      <c r="AI899" s="68"/>
      <c r="AJ899" s="68"/>
    </row>
    <row r="900" spans="1:36" ht="15.75" customHeight="1">
      <c r="A900" s="68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8"/>
      <c r="Q900" s="68"/>
      <c r="R900" s="68"/>
      <c r="S900" s="68"/>
      <c r="T900" s="68"/>
      <c r="U900" s="68"/>
      <c r="V900" s="68"/>
      <c r="W900" s="68"/>
      <c r="X900" s="68"/>
      <c r="Y900" s="68"/>
      <c r="Z900" s="68"/>
      <c r="AA900" s="68"/>
      <c r="AB900" s="68"/>
      <c r="AC900" s="68"/>
      <c r="AD900" s="68"/>
      <c r="AE900" s="68"/>
      <c r="AF900" s="68"/>
      <c r="AG900" s="68"/>
      <c r="AH900" s="68"/>
      <c r="AI900" s="68"/>
      <c r="AJ900" s="68"/>
    </row>
    <row r="901" spans="1:36" ht="15.75" customHeight="1">
      <c r="A901" s="68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68"/>
      <c r="S901" s="68"/>
      <c r="T901" s="68"/>
      <c r="U901" s="68"/>
      <c r="V901" s="68"/>
      <c r="W901" s="68"/>
      <c r="X901" s="68"/>
      <c r="Y901" s="68"/>
      <c r="Z901" s="68"/>
      <c r="AA901" s="68"/>
      <c r="AB901" s="68"/>
      <c r="AC901" s="68"/>
      <c r="AD901" s="68"/>
      <c r="AE901" s="68"/>
      <c r="AF901" s="68"/>
      <c r="AG901" s="68"/>
      <c r="AH901" s="68"/>
      <c r="AI901" s="68"/>
      <c r="AJ901" s="68"/>
    </row>
    <row r="902" spans="1:36" ht="15.75" customHeight="1">
      <c r="A902" s="68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8"/>
      <c r="Q902" s="68"/>
      <c r="R902" s="68"/>
      <c r="S902" s="68"/>
      <c r="T902" s="68"/>
      <c r="U902" s="68"/>
      <c r="V902" s="68"/>
      <c r="W902" s="68"/>
      <c r="X902" s="68"/>
      <c r="Y902" s="68"/>
      <c r="Z902" s="68"/>
      <c r="AA902" s="68"/>
      <c r="AB902" s="68"/>
      <c r="AC902" s="68"/>
      <c r="AD902" s="68"/>
      <c r="AE902" s="68"/>
      <c r="AF902" s="68"/>
      <c r="AG902" s="68"/>
      <c r="AH902" s="68"/>
      <c r="AI902" s="68"/>
      <c r="AJ902" s="68"/>
    </row>
    <row r="903" spans="1:36" ht="15.75" customHeight="1">
      <c r="A903" s="68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8"/>
      <c r="Q903" s="68"/>
      <c r="R903" s="68"/>
      <c r="S903" s="68"/>
      <c r="T903" s="68"/>
      <c r="U903" s="68"/>
      <c r="V903" s="68"/>
      <c r="W903" s="68"/>
      <c r="X903" s="68"/>
      <c r="Y903" s="68"/>
      <c r="Z903" s="68"/>
      <c r="AA903" s="68"/>
      <c r="AB903" s="68"/>
      <c r="AC903" s="68"/>
      <c r="AD903" s="68"/>
      <c r="AE903" s="68"/>
      <c r="AF903" s="68"/>
      <c r="AG903" s="68"/>
      <c r="AH903" s="68"/>
      <c r="AI903" s="68"/>
      <c r="AJ903" s="68"/>
    </row>
    <row r="904" spans="1:36" ht="15.75" customHeight="1">
      <c r="A904" s="68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8"/>
      <c r="Q904" s="68"/>
      <c r="R904" s="68"/>
      <c r="S904" s="68"/>
      <c r="T904" s="68"/>
      <c r="U904" s="68"/>
      <c r="V904" s="68"/>
      <c r="W904" s="68"/>
      <c r="X904" s="68"/>
      <c r="Y904" s="68"/>
      <c r="Z904" s="68"/>
      <c r="AA904" s="68"/>
      <c r="AB904" s="68"/>
      <c r="AC904" s="68"/>
      <c r="AD904" s="68"/>
      <c r="AE904" s="68"/>
      <c r="AF904" s="68"/>
      <c r="AG904" s="68"/>
      <c r="AH904" s="68"/>
      <c r="AI904" s="68"/>
      <c r="AJ904" s="68"/>
    </row>
    <row r="905" spans="1:36" ht="15.75" customHeight="1">
      <c r="A905" s="68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8"/>
      <c r="Q905" s="68"/>
      <c r="R905" s="68"/>
      <c r="S905" s="68"/>
      <c r="T905" s="68"/>
      <c r="U905" s="68"/>
      <c r="V905" s="68"/>
      <c r="W905" s="68"/>
      <c r="X905" s="68"/>
      <c r="Y905" s="68"/>
      <c r="Z905" s="68"/>
      <c r="AA905" s="68"/>
      <c r="AB905" s="68"/>
      <c r="AC905" s="68"/>
      <c r="AD905" s="68"/>
      <c r="AE905" s="68"/>
      <c r="AF905" s="68"/>
      <c r="AG905" s="68"/>
      <c r="AH905" s="68"/>
      <c r="AI905" s="68"/>
      <c r="AJ905" s="68"/>
    </row>
    <row r="906" spans="1:36" ht="15.75" customHeight="1">
      <c r="A906" s="68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8"/>
      <c r="Q906" s="68"/>
      <c r="R906" s="68"/>
      <c r="S906" s="68"/>
      <c r="T906" s="68"/>
      <c r="U906" s="68"/>
      <c r="V906" s="68"/>
      <c r="W906" s="68"/>
      <c r="X906" s="68"/>
      <c r="Y906" s="68"/>
      <c r="Z906" s="68"/>
      <c r="AA906" s="68"/>
      <c r="AB906" s="68"/>
      <c r="AC906" s="68"/>
      <c r="AD906" s="68"/>
      <c r="AE906" s="68"/>
      <c r="AF906" s="68"/>
      <c r="AG906" s="68"/>
      <c r="AH906" s="68"/>
      <c r="AI906" s="68"/>
      <c r="AJ906" s="68"/>
    </row>
    <row r="907" spans="1:36" ht="15.75" customHeight="1">
      <c r="A907" s="68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8"/>
      <c r="Q907" s="68"/>
      <c r="R907" s="68"/>
      <c r="S907" s="68"/>
      <c r="T907" s="68"/>
      <c r="U907" s="68"/>
      <c r="V907" s="68"/>
      <c r="W907" s="68"/>
      <c r="X907" s="68"/>
      <c r="Y907" s="68"/>
      <c r="Z907" s="68"/>
      <c r="AA907" s="68"/>
      <c r="AB907" s="68"/>
      <c r="AC907" s="68"/>
      <c r="AD907" s="68"/>
      <c r="AE907" s="68"/>
      <c r="AF907" s="68"/>
      <c r="AG907" s="68"/>
      <c r="AH907" s="68"/>
      <c r="AI907" s="68"/>
      <c r="AJ907" s="68"/>
    </row>
    <row r="908" spans="1:36" ht="15.75" customHeight="1">
      <c r="A908" s="68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8"/>
      <c r="Q908" s="68"/>
      <c r="R908" s="68"/>
      <c r="S908" s="68"/>
      <c r="T908" s="68"/>
      <c r="U908" s="68"/>
      <c r="V908" s="68"/>
      <c r="W908" s="68"/>
      <c r="X908" s="68"/>
      <c r="Y908" s="68"/>
      <c r="Z908" s="68"/>
      <c r="AA908" s="68"/>
      <c r="AB908" s="68"/>
      <c r="AC908" s="68"/>
      <c r="AD908" s="68"/>
      <c r="AE908" s="68"/>
      <c r="AF908" s="68"/>
      <c r="AG908" s="68"/>
      <c r="AH908" s="68"/>
      <c r="AI908" s="68"/>
      <c r="AJ908" s="68"/>
    </row>
    <row r="909" spans="1:36" ht="15.75" customHeight="1">
      <c r="A909" s="68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8"/>
      <c r="Q909" s="68"/>
      <c r="R909" s="68"/>
      <c r="S909" s="68"/>
      <c r="T909" s="68"/>
      <c r="U909" s="68"/>
      <c r="V909" s="68"/>
      <c r="W909" s="68"/>
      <c r="X909" s="68"/>
      <c r="Y909" s="68"/>
      <c r="Z909" s="68"/>
      <c r="AA909" s="68"/>
      <c r="AB909" s="68"/>
      <c r="AC909" s="68"/>
      <c r="AD909" s="68"/>
      <c r="AE909" s="68"/>
      <c r="AF909" s="68"/>
      <c r="AG909" s="68"/>
      <c r="AH909" s="68"/>
      <c r="AI909" s="68"/>
      <c r="AJ909" s="68"/>
    </row>
    <row r="910" spans="1:36" ht="15.75" customHeight="1">
      <c r="A910" s="68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68"/>
      <c r="S910" s="68"/>
      <c r="T910" s="68"/>
      <c r="U910" s="68"/>
      <c r="V910" s="68"/>
      <c r="W910" s="68"/>
      <c r="X910" s="68"/>
      <c r="Y910" s="68"/>
      <c r="Z910" s="68"/>
      <c r="AA910" s="68"/>
      <c r="AB910" s="68"/>
      <c r="AC910" s="68"/>
      <c r="AD910" s="68"/>
      <c r="AE910" s="68"/>
      <c r="AF910" s="68"/>
      <c r="AG910" s="68"/>
      <c r="AH910" s="68"/>
      <c r="AI910" s="68"/>
      <c r="AJ910" s="68"/>
    </row>
    <row r="911" spans="1:36" ht="15.75" customHeight="1">
      <c r="A911" s="68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68"/>
      <c r="S911" s="68"/>
      <c r="T911" s="68"/>
      <c r="U911" s="68"/>
      <c r="V911" s="68"/>
      <c r="W911" s="68"/>
      <c r="X911" s="68"/>
      <c r="Y911" s="68"/>
      <c r="Z911" s="68"/>
      <c r="AA911" s="68"/>
      <c r="AB911" s="68"/>
      <c r="AC911" s="68"/>
      <c r="AD911" s="68"/>
      <c r="AE911" s="68"/>
      <c r="AF911" s="68"/>
      <c r="AG911" s="68"/>
      <c r="AH911" s="68"/>
      <c r="AI911" s="68"/>
      <c r="AJ911" s="68"/>
    </row>
    <row r="912" spans="1:36" ht="15.75" customHeight="1">
      <c r="A912" s="68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8"/>
      <c r="Q912" s="68"/>
      <c r="R912" s="68"/>
      <c r="S912" s="68"/>
      <c r="T912" s="68"/>
      <c r="U912" s="68"/>
      <c r="V912" s="68"/>
      <c r="W912" s="68"/>
      <c r="X912" s="68"/>
      <c r="Y912" s="68"/>
      <c r="Z912" s="68"/>
      <c r="AA912" s="68"/>
      <c r="AB912" s="68"/>
      <c r="AC912" s="68"/>
      <c r="AD912" s="68"/>
      <c r="AE912" s="68"/>
      <c r="AF912" s="68"/>
      <c r="AG912" s="68"/>
      <c r="AH912" s="68"/>
      <c r="AI912" s="68"/>
      <c r="AJ912" s="68"/>
    </row>
    <row r="913" spans="1:36" ht="15.75" customHeight="1">
      <c r="A913" s="68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8"/>
      <c r="Q913" s="68"/>
      <c r="R913" s="68"/>
      <c r="S913" s="68"/>
      <c r="T913" s="68"/>
      <c r="U913" s="68"/>
      <c r="V913" s="68"/>
      <c r="W913" s="68"/>
      <c r="X913" s="68"/>
      <c r="Y913" s="68"/>
      <c r="Z913" s="68"/>
      <c r="AA913" s="68"/>
      <c r="AB913" s="68"/>
      <c r="AC913" s="68"/>
      <c r="AD913" s="68"/>
      <c r="AE913" s="68"/>
      <c r="AF913" s="68"/>
      <c r="AG913" s="68"/>
      <c r="AH913" s="68"/>
      <c r="AI913" s="68"/>
      <c r="AJ913" s="68"/>
    </row>
    <row r="914" spans="1:36" ht="15.75" customHeight="1">
      <c r="A914" s="68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8"/>
      <c r="Q914" s="68"/>
      <c r="R914" s="68"/>
      <c r="S914" s="68"/>
      <c r="T914" s="68"/>
      <c r="U914" s="68"/>
      <c r="V914" s="68"/>
      <c r="W914" s="68"/>
      <c r="X914" s="68"/>
      <c r="Y914" s="68"/>
      <c r="Z914" s="68"/>
      <c r="AA914" s="68"/>
      <c r="AB914" s="68"/>
      <c r="AC914" s="68"/>
      <c r="AD914" s="68"/>
      <c r="AE914" s="68"/>
      <c r="AF914" s="68"/>
      <c r="AG914" s="68"/>
      <c r="AH914" s="68"/>
      <c r="AI914" s="68"/>
      <c r="AJ914" s="68"/>
    </row>
    <row r="915" spans="1:36" ht="15.75" customHeight="1">
      <c r="A915" s="68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8"/>
      <c r="Q915" s="68"/>
      <c r="R915" s="68"/>
      <c r="S915" s="68"/>
      <c r="T915" s="68"/>
      <c r="U915" s="68"/>
      <c r="V915" s="68"/>
      <c r="W915" s="68"/>
      <c r="X915" s="68"/>
      <c r="Y915" s="68"/>
      <c r="Z915" s="68"/>
      <c r="AA915" s="68"/>
      <c r="AB915" s="68"/>
      <c r="AC915" s="68"/>
      <c r="AD915" s="68"/>
      <c r="AE915" s="68"/>
      <c r="AF915" s="68"/>
      <c r="AG915" s="68"/>
      <c r="AH915" s="68"/>
      <c r="AI915" s="68"/>
      <c r="AJ915" s="68"/>
    </row>
    <row r="916" spans="1:36" ht="15.75" customHeight="1">
      <c r="A916" s="68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8"/>
      <c r="Q916" s="68"/>
      <c r="R916" s="68"/>
      <c r="S916" s="68"/>
      <c r="T916" s="68"/>
      <c r="U916" s="68"/>
      <c r="V916" s="68"/>
      <c r="W916" s="68"/>
      <c r="X916" s="68"/>
      <c r="Y916" s="68"/>
      <c r="Z916" s="68"/>
      <c r="AA916" s="68"/>
      <c r="AB916" s="68"/>
      <c r="AC916" s="68"/>
      <c r="AD916" s="68"/>
      <c r="AE916" s="68"/>
      <c r="AF916" s="68"/>
      <c r="AG916" s="68"/>
      <c r="AH916" s="68"/>
      <c r="AI916" s="68"/>
      <c r="AJ916" s="68"/>
    </row>
    <row r="917" spans="1:36" ht="15.75" customHeight="1">
      <c r="A917" s="68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68"/>
      <c r="S917" s="68"/>
      <c r="T917" s="68"/>
      <c r="U917" s="68"/>
      <c r="V917" s="68"/>
      <c r="W917" s="68"/>
      <c r="X917" s="68"/>
      <c r="Y917" s="68"/>
      <c r="Z917" s="68"/>
      <c r="AA917" s="68"/>
      <c r="AB917" s="68"/>
      <c r="AC917" s="68"/>
      <c r="AD917" s="68"/>
      <c r="AE917" s="68"/>
      <c r="AF917" s="68"/>
      <c r="AG917" s="68"/>
      <c r="AH917" s="68"/>
      <c r="AI917" s="68"/>
      <c r="AJ917" s="68"/>
    </row>
    <row r="918" spans="1:36" ht="15.75" customHeight="1">
      <c r="A918" s="68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8"/>
      <c r="Q918" s="68"/>
      <c r="R918" s="68"/>
      <c r="S918" s="68"/>
      <c r="T918" s="68"/>
      <c r="U918" s="68"/>
      <c r="V918" s="68"/>
      <c r="W918" s="68"/>
      <c r="X918" s="68"/>
      <c r="Y918" s="68"/>
      <c r="Z918" s="68"/>
      <c r="AA918" s="68"/>
      <c r="AB918" s="68"/>
      <c r="AC918" s="68"/>
      <c r="AD918" s="68"/>
      <c r="AE918" s="68"/>
      <c r="AF918" s="68"/>
      <c r="AG918" s="68"/>
      <c r="AH918" s="68"/>
      <c r="AI918" s="68"/>
      <c r="AJ918" s="68"/>
    </row>
    <row r="919" spans="1:36" ht="15.75" customHeight="1">
      <c r="A919" s="68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8"/>
      <c r="Q919" s="68"/>
      <c r="R919" s="68"/>
      <c r="S919" s="68"/>
      <c r="T919" s="68"/>
      <c r="U919" s="68"/>
      <c r="V919" s="68"/>
      <c r="W919" s="68"/>
      <c r="X919" s="68"/>
      <c r="Y919" s="68"/>
      <c r="Z919" s="68"/>
      <c r="AA919" s="68"/>
      <c r="AB919" s="68"/>
      <c r="AC919" s="68"/>
      <c r="AD919" s="68"/>
      <c r="AE919" s="68"/>
      <c r="AF919" s="68"/>
      <c r="AG919" s="68"/>
      <c r="AH919" s="68"/>
      <c r="AI919" s="68"/>
      <c r="AJ919" s="68"/>
    </row>
    <row r="920" spans="1:36" ht="15.75" customHeight="1">
      <c r="A920" s="68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8"/>
      <c r="Q920" s="68"/>
      <c r="R920" s="68"/>
      <c r="S920" s="68"/>
      <c r="T920" s="68"/>
      <c r="U920" s="68"/>
      <c r="V920" s="68"/>
      <c r="W920" s="68"/>
      <c r="X920" s="68"/>
      <c r="Y920" s="68"/>
      <c r="Z920" s="68"/>
      <c r="AA920" s="68"/>
      <c r="AB920" s="68"/>
      <c r="AC920" s="68"/>
      <c r="AD920" s="68"/>
      <c r="AE920" s="68"/>
      <c r="AF920" s="68"/>
      <c r="AG920" s="68"/>
      <c r="AH920" s="68"/>
      <c r="AI920" s="68"/>
      <c r="AJ920" s="68"/>
    </row>
    <row r="921" spans="1:36" ht="15.75" customHeight="1">
      <c r="A921" s="68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8"/>
      <c r="Q921" s="68"/>
      <c r="R921" s="68"/>
      <c r="S921" s="68"/>
      <c r="T921" s="68"/>
      <c r="U921" s="68"/>
      <c r="V921" s="68"/>
      <c r="W921" s="68"/>
      <c r="X921" s="68"/>
      <c r="Y921" s="68"/>
      <c r="Z921" s="68"/>
      <c r="AA921" s="68"/>
      <c r="AB921" s="68"/>
      <c r="AC921" s="68"/>
      <c r="AD921" s="68"/>
      <c r="AE921" s="68"/>
      <c r="AF921" s="68"/>
      <c r="AG921" s="68"/>
      <c r="AH921" s="68"/>
      <c r="AI921" s="68"/>
      <c r="AJ921" s="68"/>
    </row>
    <row r="922" spans="1:36" ht="15.75" customHeight="1">
      <c r="A922" s="68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8"/>
      <c r="Q922" s="68"/>
      <c r="R922" s="68"/>
      <c r="S922" s="68"/>
      <c r="T922" s="68"/>
      <c r="U922" s="68"/>
      <c r="V922" s="68"/>
      <c r="W922" s="68"/>
      <c r="X922" s="68"/>
      <c r="Y922" s="68"/>
      <c r="Z922" s="68"/>
      <c r="AA922" s="68"/>
      <c r="AB922" s="68"/>
      <c r="AC922" s="68"/>
      <c r="AD922" s="68"/>
      <c r="AE922" s="68"/>
      <c r="AF922" s="68"/>
      <c r="AG922" s="68"/>
      <c r="AH922" s="68"/>
      <c r="AI922" s="68"/>
      <c r="AJ922" s="68"/>
    </row>
    <row r="923" spans="1:36" ht="15.75" customHeight="1">
      <c r="A923" s="68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68"/>
      <c r="S923" s="68"/>
      <c r="T923" s="68"/>
      <c r="U923" s="68"/>
      <c r="V923" s="68"/>
      <c r="W923" s="68"/>
      <c r="X923" s="68"/>
      <c r="Y923" s="68"/>
      <c r="Z923" s="68"/>
      <c r="AA923" s="68"/>
      <c r="AB923" s="68"/>
      <c r="AC923" s="68"/>
      <c r="AD923" s="68"/>
      <c r="AE923" s="68"/>
      <c r="AF923" s="68"/>
      <c r="AG923" s="68"/>
      <c r="AH923" s="68"/>
      <c r="AI923" s="68"/>
      <c r="AJ923" s="68"/>
    </row>
    <row r="924" spans="1:36" ht="15.75" customHeight="1">
      <c r="A924" s="68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8"/>
      <c r="Q924" s="68"/>
      <c r="R924" s="68"/>
      <c r="S924" s="68"/>
      <c r="T924" s="68"/>
      <c r="U924" s="68"/>
      <c r="V924" s="68"/>
      <c r="W924" s="68"/>
      <c r="X924" s="68"/>
      <c r="Y924" s="68"/>
      <c r="Z924" s="68"/>
      <c r="AA924" s="68"/>
      <c r="AB924" s="68"/>
      <c r="AC924" s="68"/>
      <c r="AD924" s="68"/>
      <c r="AE924" s="68"/>
      <c r="AF924" s="68"/>
      <c r="AG924" s="68"/>
      <c r="AH924" s="68"/>
      <c r="AI924" s="68"/>
      <c r="AJ924" s="68"/>
    </row>
    <row r="925" spans="1:36" ht="15.75" customHeight="1">
      <c r="A925" s="68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8"/>
      <c r="Q925" s="68"/>
      <c r="R925" s="68"/>
      <c r="S925" s="68"/>
      <c r="T925" s="68"/>
      <c r="U925" s="68"/>
      <c r="V925" s="68"/>
      <c r="W925" s="68"/>
      <c r="X925" s="68"/>
      <c r="Y925" s="68"/>
      <c r="Z925" s="68"/>
      <c r="AA925" s="68"/>
      <c r="AB925" s="68"/>
      <c r="AC925" s="68"/>
      <c r="AD925" s="68"/>
      <c r="AE925" s="68"/>
      <c r="AF925" s="68"/>
      <c r="AG925" s="68"/>
      <c r="AH925" s="68"/>
      <c r="AI925" s="68"/>
      <c r="AJ925" s="68"/>
    </row>
    <row r="926" spans="1:36" ht="15.75" customHeight="1">
      <c r="A926" s="68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8"/>
      <c r="Q926" s="68"/>
      <c r="R926" s="68"/>
      <c r="S926" s="68"/>
      <c r="T926" s="68"/>
      <c r="U926" s="68"/>
      <c r="V926" s="68"/>
      <c r="W926" s="68"/>
      <c r="X926" s="68"/>
      <c r="Y926" s="68"/>
      <c r="Z926" s="68"/>
      <c r="AA926" s="68"/>
      <c r="AB926" s="68"/>
      <c r="AC926" s="68"/>
      <c r="AD926" s="68"/>
      <c r="AE926" s="68"/>
      <c r="AF926" s="68"/>
      <c r="AG926" s="68"/>
      <c r="AH926" s="68"/>
      <c r="AI926" s="68"/>
      <c r="AJ926" s="68"/>
    </row>
    <row r="927" spans="1:36" ht="15.75" customHeight="1">
      <c r="A927" s="68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68"/>
      <c r="S927" s="68"/>
      <c r="T927" s="68"/>
      <c r="U927" s="68"/>
      <c r="V927" s="68"/>
      <c r="W927" s="68"/>
      <c r="X927" s="68"/>
      <c r="Y927" s="68"/>
      <c r="Z927" s="68"/>
      <c r="AA927" s="68"/>
      <c r="AB927" s="68"/>
      <c r="AC927" s="68"/>
      <c r="AD927" s="68"/>
      <c r="AE927" s="68"/>
      <c r="AF927" s="68"/>
      <c r="AG927" s="68"/>
      <c r="AH927" s="68"/>
      <c r="AI927" s="68"/>
      <c r="AJ927" s="68"/>
    </row>
    <row r="928" spans="1:36" ht="15.75" customHeight="1">
      <c r="A928" s="68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68"/>
      <c r="S928" s="68"/>
      <c r="T928" s="68"/>
      <c r="U928" s="68"/>
      <c r="V928" s="68"/>
      <c r="W928" s="68"/>
      <c r="X928" s="68"/>
      <c r="Y928" s="68"/>
      <c r="Z928" s="68"/>
      <c r="AA928" s="68"/>
      <c r="AB928" s="68"/>
      <c r="AC928" s="68"/>
      <c r="AD928" s="68"/>
      <c r="AE928" s="68"/>
      <c r="AF928" s="68"/>
      <c r="AG928" s="68"/>
      <c r="AH928" s="68"/>
      <c r="AI928" s="68"/>
      <c r="AJ928" s="68"/>
    </row>
    <row r="929" spans="1:36" ht="15.75" customHeight="1">
      <c r="A929" s="68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68"/>
      <c r="S929" s="68"/>
      <c r="T929" s="68"/>
      <c r="U929" s="68"/>
      <c r="V929" s="68"/>
      <c r="W929" s="68"/>
      <c r="X929" s="68"/>
      <c r="Y929" s="68"/>
      <c r="Z929" s="68"/>
      <c r="AA929" s="68"/>
      <c r="AB929" s="68"/>
      <c r="AC929" s="68"/>
      <c r="AD929" s="68"/>
      <c r="AE929" s="68"/>
      <c r="AF929" s="68"/>
      <c r="AG929" s="68"/>
      <c r="AH929" s="68"/>
      <c r="AI929" s="68"/>
      <c r="AJ929" s="68"/>
    </row>
    <row r="930" spans="1:36" ht="15.75" customHeight="1">
      <c r="A930" s="68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8"/>
      <c r="Q930" s="68"/>
      <c r="R930" s="68"/>
      <c r="S930" s="68"/>
      <c r="T930" s="68"/>
      <c r="U930" s="68"/>
      <c r="V930" s="68"/>
      <c r="W930" s="68"/>
      <c r="X930" s="68"/>
      <c r="Y930" s="68"/>
      <c r="Z930" s="68"/>
      <c r="AA930" s="68"/>
      <c r="AB930" s="68"/>
      <c r="AC930" s="68"/>
      <c r="AD930" s="68"/>
      <c r="AE930" s="68"/>
      <c r="AF930" s="68"/>
      <c r="AG930" s="68"/>
      <c r="AH930" s="68"/>
      <c r="AI930" s="68"/>
      <c r="AJ930" s="68"/>
    </row>
    <row r="931" spans="1:36" ht="15.75" customHeight="1">
      <c r="A931" s="68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8"/>
      <c r="Q931" s="68"/>
      <c r="R931" s="68"/>
      <c r="S931" s="68"/>
      <c r="T931" s="68"/>
      <c r="U931" s="68"/>
      <c r="V931" s="68"/>
      <c r="W931" s="68"/>
      <c r="X931" s="68"/>
      <c r="Y931" s="68"/>
      <c r="Z931" s="68"/>
      <c r="AA931" s="68"/>
      <c r="AB931" s="68"/>
      <c r="AC931" s="68"/>
      <c r="AD931" s="68"/>
      <c r="AE931" s="68"/>
      <c r="AF931" s="68"/>
      <c r="AG931" s="68"/>
      <c r="AH931" s="68"/>
      <c r="AI931" s="68"/>
      <c r="AJ931" s="68"/>
    </row>
    <row r="932" spans="1:36" ht="15.75" customHeight="1">
      <c r="A932" s="68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8"/>
      <c r="Q932" s="68"/>
      <c r="R932" s="68"/>
      <c r="S932" s="68"/>
      <c r="T932" s="68"/>
      <c r="U932" s="68"/>
      <c r="V932" s="68"/>
      <c r="W932" s="68"/>
      <c r="X932" s="68"/>
      <c r="Y932" s="68"/>
      <c r="Z932" s="68"/>
      <c r="AA932" s="68"/>
      <c r="AB932" s="68"/>
      <c r="AC932" s="68"/>
      <c r="AD932" s="68"/>
      <c r="AE932" s="68"/>
      <c r="AF932" s="68"/>
      <c r="AG932" s="68"/>
      <c r="AH932" s="68"/>
      <c r="AI932" s="68"/>
      <c r="AJ932" s="68"/>
    </row>
    <row r="933" spans="1:36" ht="15.75" customHeight="1">
      <c r="A933" s="68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68"/>
      <c r="S933" s="68"/>
      <c r="T933" s="68"/>
      <c r="U933" s="68"/>
      <c r="V933" s="68"/>
      <c r="W933" s="68"/>
      <c r="X933" s="68"/>
      <c r="Y933" s="68"/>
      <c r="Z933" s="68"/>
      <c r="AA933" s="68"/>
      <c r="AB933" s="68"/>
      <c r="AC933" s="68"/>
      <c r="AD933" s="68"/>
      <c r="AE933" s="68"/>
      <c r="AF933" s="68"/>
      <c r="AG933" s="68"/>
      <c r="AH933" s="68"/>
      <c r="AI933" s="68"/>
      <c r="AJ933" s="68"/>
    </row>
    <row r="934" spans="1:36" ht="15.75" customHeight="1">
      <c r="A934" s="68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8"/>
      <c r="Q934" s="68"/>
      <c r="R934" s="68"/>
      <c r="S934" s="68"/>
      <c r="T934" s="68"/>
      <c r="U934" s="68"/>
      <c r="V934" s="68"/>
      <c r="W934" s="68"/>
      <c r="X934" s="68"/>
      <c r="Y934" s="68"/>
      <c r="Z934" s="68"/>
      <c r="AA934" s="68"/>
      <c r="AB934" s="68"/>
      <c r="AC934" s="68"/>
      <c r="AD934" s="68"/>
      <c r="AE934" s="68"/>
      <c r="AF934" s="68"/>
      <c r="AG934" s="68"/>
      <c r="AH934" s="68"/>
      <c r="AI934" s="68"/>
      <c r="AJ934" s="68"/>
    </row>
    <row r="935" spans="1:36" ht="15.75" customHeight="1">
      <c r="A935" s="68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68"/>
      <c r="S935" s="68"/>
      <c r="T935" s="68"/>
      <c r="U935" s="68"/>
      <c r="V935" s="68"/>
      <c r="W935" s="68"/>
      <c r="X935" s="68"/>
      <c r="Y935" s="68"/>
      <c r="Z935" s="68"/>
      <c r="AA935" s="68"/>
      <c r="AB935" s="68"/>
      <c r="AC935" s="68"/>
      <c r="AD935" s="68"/>
      <c r="AE935" s="68"/>
      <c r="AF935" s="68"/>
      <c r="AG935" s="68"/>
      <c r="AH935" s="68"/>
      <c r="AI935" s="68"/>
      <c r="AJ935" s="68"/>
    </row>
    <row r="936" spans="1:36" ht="15.75" customHeight="1">
      <c r="A936" s="68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68"/>
      <c r="S936" s="68"/>
      <c r="T936" s="68"/>
      <c r="U936" s="68"/>
      <c r="V936" s="68"/>
      <c r="W936" s="68"/>
      <c r="X936" s="68"/>
      <c r="Y936" s="68"/>
      <c r="Z936" s="68"/>
      <c r="AA936" s="68"/>
      <c r="AB936" s="68"/>
      <c r="AC936" s="68"/>
      <c r="AD936" s="68"/>
      <c r="AE936" s="68"/>
      <c r="AF936" s="68"/>
      <c r="AG936" s="68"/>
      <c r="AH936" s="68"/>
      <c r="AI936" s="68"/>
      <c r="AJ936" s="68"/>
    </row>
    <row r="937" spans="1:36" ht="15.75" customHeight="1">
      <c r="A937" s="68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  <c r="U937" s="68"/>
      <c r="V937" s="68"/>
      <c r="W937" s="68"/>
      <c r="X937" s="68"/>
      <c r="Y937" s="68"/>
      <c r="Z937" s="68"/>
      <c r="AA937" s="68"/>
      <c r="AB937" s="68"/>
      <c r="AC937" s="68"/>
      <c r="AD937" s="68"/>
      <c r="AE937" s="68"/>
      <c r="AF937" s="68"/>
      <c r="AG937" s="68"/>
      <c r="AH937" s="68"/>
      <c r="AI937" s="68"/>
      <c r="AJ937" s="68"/>
    </row>
    <row r="938" spans="1:36" ht="15.75" customHeight="1">
      <c r="A938" s="68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8"/>
      <c r="Q938" s="68"/>
      <c r="R938" s="68"/>
      <c r="S938" s="68"/>
      <c r="T938" s="68"/>
      <c r="U938" s="68"/>
      <c r="V938" s="68"/>
      <c r="W938" s="68"/>
      <c r="X938" s="68"/>
      <c r="Y938" s="68"/>
      <c r="Z938" s="68"/>
      <c r="AA938" s="68"/>
      <c r="AB938" s="68"/>
      <c r="AC938" s="68"/>
      <c r="AD938" s="68"/>
      <c r="AE938" s="68"/>
      <c r="AF938" s="68"/>
      <c r="AG938" s="68"/>
      <c r="AH938" s="68"/>
      <c r="AI938" s="68"/>
      <c r="AJ938" s="68"/>
    </row>
    <row r="939" spans="1:36" ht="15.75" customHeight="1">
      <c r="A939" s="68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68"/>
      <c r="S939" s="68"/>
      <c r="T939" s="68"/>
      <c r="U939" s="68"/>
      <c r="V939" s="68"/>
      <c r="W939" s="68"/>
      <c r="X939" s="68"/>
      <c r="Y939" s="68"/>
      <c r="Z939" s="68"/>
      <c r="AA939" s="68"/>
      <c r="AB939" s="68"/>
      <c r="AC939" s="68"/>
      <c r="AD939" s="68"/>
      <c r="AE939" s="68"/>
      <c r="AF939" s="68"/>
      <c r="AG939" s="68"/>
      <c r="AH939" s="68"/>
      <c r="AI939" s="68"/>
      <c r="AJ939" s="68"/>
    </row>
    <row r="940" spans="1:36" ht="15.75" customHeight="1">
      <c r="A940" s="68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68"/>
      <c r="S940" s="68"/>
      <c r="T940" s="68"/>
      <c r="U940" s="68"/>
      <c r="V940" s="68"/>
      <c r="W940" s="68"/>
      <c r="X940" s="68"/>
      <c r="Y940" s="68"/>
      <c r="Z940" s="68"/>
      <c r="AA940" s="68"/>
      <c r="AB940" s="68"/>
      <c r="AC940" s="68"/>
      <c r="AD940" s="68"/>
      <c r="AE940" s="68"/>
      <c r="AF940" s="68"/>
      <c r="AG940" s="68"/>
      <c r="AH940" s="68"/>
      <c r="AI940" s="68"/>
      <c r="AJ940" s="68"/>
    </row>
    <row r="941" spans="1:36" ht="15.75" customHeight="1">
      <c r="A941" s="68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  <c r="O941" s="68"/>
      <c r="P941" s="68"/>
      <c r="Q941" s="68"/>
      <c r="R941" s="68"/>
      <c r="S941" s="68"/>
      <c r="T941" s="68"/>
      <c r="U941" s="68"/>
      <c r="V941" s="68"/>
      <c r="W941" s="68"/>
      <c r="X941" s="68"/>
      <c r="Y941" s="68"/>
      <c r="Z941" s="68"/>
      <c r="AA941" s="68"/>
      <c r="AB941" s="68"/>
      <c r="AC941" s="68"/>
      <c r="AD941" s="68"/>
      <c r="AE941" s="68"/>
      <c r="AF941" s="68"/>
      <c r="AG941" s="68"/>
      <c r="AH941" s="68"/>
      <c r="AI941" s="68"/>
      <c r="AJ941" s="68"/>
    </row>
    <row r="942" spans="1:36" ht="15.75" customHeight="1">
      <c r="A942" s="68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68"/>
      <c r="S942" s="68"/>
      <c r="T942" s="68"/>
      <c r="U942" s="68"/>
      <c r="V942" s="68"/>
      <c r="W942" s="68"/>
      <c r="X942" s="68"/>
      <c r="Y942" s="68"/>
      <c r="Z942" s="68"/>
      <c r="AA942" s="68"/>
      <c r="AB942" s="68"/>
      <c r="AC942" s="68"/>
      <c r="AD942" s="68"/>
      <c r="AE942" s="68"/>
      <c r="AF942" s="68"/>
      <c r="AG942" s="68"/>
      <c r="AH942" s="68"/>
      <c r="AI942" s="68"/>
      <c r="AJ942" s="68"/>
    </row>
    <row r="943" spans="1:36" ht="15.75" customHeight="1">
      <c r="A943" s="68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  <c r="O943" s="68"/>
      <c r="P943" s="68"/>
      <c r="Q943" s="68"/>
      <c r="R943" s="68"/>
      <c r="S943" s="68"/>
      <c r="T943" s="68"/>
      <c r="U943" s="68"/>
      <c r="V943" s="68"/>
      <c r="W943" s="68"/>
      <c r="X943" s="68"/>
      <c r="Y943" s="68"/>
      <c r="Z943" s="68"/>
      <c r="AA943" s="68"/>
      <c r="AB943" s="68"/>
      <c r="AC943" s="68"/>
      <c r="AD943" s="68"/>
      <c r="AE943" s="68"/>
      <c r="AF943" s="68"/>
      <c r="AG943" s="68"/>
      <c r="AH943" s="68"/>
      <c r="AI943" s="68"/>
      <c r="AJ943" s="68"/>
    </row>
    <row r="944" spans="1:36" ht="15.75" customHeight="1">
      <c r="A944" s="68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8"/>
      <c r="P944" s="68"/>
      <c r="Q944" s="68"/>
      <c r="R944" s="68"/>
      <c r="S944" s="68"/>
      <c r="T944" s="68"/>
      <c r="U944" s="68"/>
      <c r="V944" s="68"/>
      <c r="W944" s="68"/>
      <c r="X944" s="68"/>
      <c r="Y944" s="68"/>
      <c r="Z944" s="68"/>
      <c r="AA944" s="68"/>
      <c r="AB944" s="68"/>
      <c r="AC944" s="68"/>
      <c r="AD944" s="68"/>
      <c r="AE944" s="68"/>
      <c r="AF944" s="68"/>
      <c r="AG944" s="68"/>
      <c r="AH944" s="68"/>
      <c r="AI944" s="68"/>
      <c r="AJ944" s="68"/>
    </row>
    <row r="945" spans="1:36" ht="15.75" customHeight="1">
      <c r="A945" s="68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  <c r="O945" s="68"/>
      <c r="P945" s="68"/>
      <c r="Q945" s="68"/>
      <c r="R945" s="68"/>
      <c r="S945" s="68"/>
      <c r="T945" s="68"/>
      <c r="U945" s="68"/>
      <c r="V945" s="68"/>
      <c r="W945" s="68"/>
      <c r="X945" s="68"/>
      <c r="Y945" s="68"/>
      <c r="Z945" s="68"/>
      <c r="AA945" s="68"/>
      <c r="AB945" s="68"/>
      <c r="AC945" s="68"/>
      <c r="AD945" s="68"/>
      <c r="AE945" s="68"/>
      <c r="AF945" s="68"/>
      <c r="AG945" s="68"/>
      <c r="AH945" s="68"/>
      <c r="AI945" s="68"/>
      <c r="AJ945" s="68"/>
    </row>
    <row r="946" spans="1:36" ht="15.75" customHeight="1">
      <c r="A946" s="68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8"/>
      <c r="P946" s="68"/>
      <c r="Q946" s="68"/>
      <c r="R946" s="68"/>
      <c r="S946" s="68"/>
      <c r="T946" s="68"/>
      <c r="U946" s="68"/>
      <c r="V946" s="68"/>
      <c r="W946" s="68"/>
      <c r="X946" s="68"/>
      <c r="Y946" s="68"/>
      <c r="Z946" s="68"/>
      <c r="AA946" s="68"/>
      <c r="AB946" s="68"/>
      <c r="AC946" s="68"/>
      <c r="AD946" s="68"/>
      <c r="AE946" s="68"/>
      <c r="AF946" s="68"/>
      <c r="AG946" s="68"/>
      <c r="AH946" s="68"/>
      <c r="AI946" s="68"/>
      <c r="AJ946" s="68"/>
    </row>
    <row r="947" spans="1:36" ht="15.75" customHeight="1">
      <c r="A947" s="68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68"/>
      <c r="S947" s="68"/>
      <c r="T947" s="68"/>
      <c r="U947" s="68"/>
      <c r="V947" s="68"/>
      <c r="W947" s="68"/>
      <c r="X947" s="68"/>
      <c r="Y947" s="68"/>
      <c r="Z947" s="68"/>
      <c r="AA947" s="68"/>
      <c r="AB947" s="68"/>
      <c r="AC947" s="68"/>
      <c r="AD947" s="68"/>
      <c r="AE947" s="68"/>
      <c r="AF947" s="68"/>
      <c r="AG947" s="68"/>
      <c r="AH947" s="68"/>
      <c r="AI947" s="68"/>
      <c r="AJ947" s="68"/>
    </row>
    <row r="948" spans="1:36" ht="15.75" customHeight="1">
      <c r="A948" s="68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8"/>
      <c r="P948" s="68"/>
      <c r="Q948" s="68"/>
      <c r="R948" s="68"/>
      <c r="S948" s="68"/>
      <c r="T948" s="68"/>
      <c r="U948" s="68"/>
      <c r="V948" s="68"/>
      <c r="W948" s="68"/>
      <c r="X948" s="68"/>
      <c r="Y948" s="68"/>
      <c r="Z948" s="68"/>
      <c r="AA948" s="68"/>
      <c r="AB948" s="68"/>
      <c r="AC948" s="68"/>
      <c r="AD948" s="68"/>
      <c r="AE948" s="68"/>
      <c r="AF948" s="68"/>
      <c r="AG948" s="68"/>
      <c r="AH948" s="68"/>
      <c r="AI948" s="68"/>
      <c r="AJ948" s="68"/>
    </row>
    <row r="949" spans="1:36" ht="15.75" customHeight="1">
      <c r="A949" s="68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  <c r="O949" s="68"/>
      <c r="P949" s="68"/>
      <c r="Q949" s="68"/>
      <c r="R949" s="68"/>
      <c r="S949" s="68"/>
      <c r="T949" s="68"/>
      <c r="U949" s="68"/>
      <c r="V949" s="68"/>
      <c r="W949" s="68"/>
      <c r="X949" s="68"/>
      <c r="Y949" s="68"/>
      <c r="Z949" s="68"/>
      <c r="AA949" s="68"/>
      <c r="AB949" s="68"/>
      <c r="AC949" s="68"/>
      <c r="AD949" s="68"/>
      <c r="AE949" s="68"/>
      <c r="AF949" s="68"/>
      <c r="AG949" s="68"/>
      <c r="AH949" s="68"/>
      <c r="AI949" s="68"/>
      <c r="AJ949" s="68"/>
    </row>
    <row r="950" spans="1:36" ht="15.75" customHeight="1">
      <c r="A950" s="68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68"/>
      <c r="S950" s="68"/>
      <c r="T950" s="68"/>
      <c r="U950" s="68"/>
      <c r="V950" s="68"/>
      <c r="W950" s="68"/>
      <c r="X950" s="68"/>
      <c r="Y950" s="68"/>
      <c r="Z950" s="68"/>
      <c r="AA950" s="68"/>
      <c r="AB950" s="68"/>
      <c r="AC950" s="68"/>
      <c r="AD950" s="68"/>
      <c r="AE950" s="68"/>
      <c r="AF950" s="68"/>
      <c r="AG950" s="68"/>
      <c r="AH950" s="68"/>
      <c r="AI950" s="68"/>
      <c r="AJ950" s="68"/>
    </row>
    <row r="951" spans="1:36" ht="15.75" customHeight="1">
      <c r="A951" s="68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68"/>
      <c r="P951" s="68"/>
      <c r="Q951" s="68"/>
      <c r="R951" s="68"/>
      <c r="S951" s="68"/>
      <c r="T951" s="68"/>
      <c r="U951" s="68"/>
      <c r="V951" s="68"/>
      <c r="W951" s="68"/>
      <c r="X951" s="68"/>
      <c r="Y951" s="68"/>
      <c r="Z951" s="68"/>
      <c r="AA951" s="68"/>
      <c r="AB951" s="68"/>
      <c r="AC951" s="68"/>
      <c r="AD951" s="68"/>
      <c r="AE951" s="68"/>
      <c r="AF951" s="68"/>
      <c r="AG951" s="68"/>
      <c r="AH951" s="68"/>
      <c r="AI951" s="68"/>
      <c r="AJ951" s="68"/>
    </row>
    <row r="952" spans="1:36" ht="15.75" customHeight="1">
      <c r="A952" s="68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68"/>
      <c r="S952" s="68"/>
      <c r="T952" s="68"/>
      <c r="U952" s="68"/>
      <c r="V952" s="68"/>
      <c r="W952" s="68"/>
      <c r="X952" s="68"/>
      <c r="Y952" s="68"/>
      <c r="Z952" s="68"/>
      <c r="AA952" s="68"/>
      <c r="AB952" s="68"/>
      <c r="AC952" s="68"/>
      <c r="AD952" s="68"/>
      <c r="AE952" s="68"/>
      <c r="AF952" s="68"/>
      <c r="AG952" s="68"/>
      <c r="AH952" s="68"/>
      <c r="AI952" s="68"/>
      <c r="AJ952" s="68"/>
    </row>
    <row r="953" spans="1:36" ht="15.75" customHeight="1">
      <c r="A953" s="68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  <c r="O953" s="68"/>
      <c r="P953" s="68"/>
      <c r="Q953" s="68"/>
      <c r="R953" s="68"/>
      <c r="S953" s="68"/>
      <c r="T953" s="68"/>
      <c r="U953" s="68"/>
      <c r="V953" s="68"/>
      <c r="W953" s="68"/>
      <c r="X953" s="68"/>
      <c r="Y953" s="68"/>
      <c r="Z953" s="68"/>
      <c r="AA953" s="68"/>
      <c r="AB953" s="68"/>
      <c r="AC953" s="68"/>
      <c r="AD953" s="68"/>
      <c r="AE953" s="68"/>
      <c r="AF953" s="68"/>
      <c r="AG953" s="68"/>
      <c r="AH953" s="68"/>
      <c r="AI953" s="68"/>
      <c r="AJ953" s="68"/>
    </row>
    <row r="954" spans="1:36" ht="15.75" customHeight="1">
      <c r="A954" s="68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68"/>
      <c r="S954" s="68"/>
      <c r="T954" s="68"/>
      <c r="U954" s="68"/>
      <c r="V954" s="68"/>
      <c r="W954" s="68"/>
      <c r="X954" s="68"/>
      <c r="Y954" s="68"/>
      <c r="Z954" s="68"/>
      <c r="AA954" s="68"/>
      <c r="AB954" s="68"/>
      <c r="AC954" s="68"/>
      <c r="AD954" s="68"/>
      <c r="AE954" s="68"/>
      <c r="AF954" s="68"/>
      <c r="AG954" s="68"/>
      <c r="AH954" s="68"/>
      <c r="AI954" s="68"/>
      <c r="AJ954" s="68"/>
    </row>
    <row r="955" spans="1:36" ht="15.75" customHeight="1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68"/>
      <c r="S955" s="68"/>
      <c r="T955" s="68"/>
      <c r="U955" s="68"/>
      <c r="V955" s="68"/>
      <c r="W955" s="68"/>
      <c r="X955" s="68"/>
      <c r="Y955" s="68"/>
      <c r="Z955" s="68"/>
      <c r="AA955" s="68"/>
      <c r="AB955" s="68"/>
      <c r="AC955" s="68"/>
      <c r="AD955" s="68"/>
      <c r="AE955" s="68"/>
      <c r="AF955" s="68"/>
      <c r="AG955" s="68"/>
      <c r="AH955" s="68"/>
      <c r="AI955" s="68"/>
      <c r="AJ955" s="68"/>
    </row>
    <row r="956" spans="1:36" ht="15.75" customHeight="1">
      <c r="A956" s="68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8"/>
      <c r="Q956" s="68"/>
      <c r="R956" s="68"/>
      <c r="S956" s="68"/>
      <c r="T956" s="68"/>
      <c r="U956" s="68"/>
      <c r="V956" s="68"/>
      <c r="W956" s="68"/>
      <c r="X956" s="68"/>
      <c r="Y956" s="68"/>
      <c r="Z956" s="68"/>
      <c r="AA956" s="68"/>
      <c r="AB956" s="68"/>
      <c r="AC956" s="68"/>
      <c r="AD956" s="68"/>
      <c r="AE956" s="68"/>
      <c r="AF956" s="68"/>
      <c r="AG956" s="68"/>
      <c r="AH956" s="68"/>
      <c r="AI956" s="68"/>
      <c r="AJ956" s="68"/>
    </row>
    <row r="957" spans="1:36" ht="15.75" customHeight="1">
      <c r="A957" s="68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68"/>
      <c r="S957" s="68"/>
      <c r="T957" s="68"/>
      <c r="U957" s="68"/>
      <c r="V957" s="68"/>
      <c r="W957" s="68"/>
      <c r="X957" s="68"/>
      <c r="Y957" s="68"/>
      <c r="Z957" s="68"/>
      <c r="AA957" s="68"/>
      <c r="AB957" s="68"/>
      <c r="AC957" s="68"/>
      <c r="AD957" s="68"/>
      <c r="AE957" s="68"/>
      <c r="AF957" s="68"/>
      <c r="AG957" s="68"/>
      <c r="AH957" s="68"/>
      <c r="AI957" s="68"/>
      <c r="AJ957" s="68"/>
    </row>
    <row r="958" spans="1:36" ht="15.75" customHeight="1">
      <c r="A958" s="68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8"/>
      <c r="Q958" s="68"/>
      <c r="R958" s="68"/>
      <c r="S958" s="68"/>
      <c r="T958" s="68"/>
      <c r="U958" s="68"/>
      <c r="V958" s="68"/>
      <c r="W958" s="68"/>
      <c r="X958" s="68"/>
      <c r="Y958" s="68"/>
      <c r="Z958" s="68"/>
      <c r="AA958" s="68"/>
      <c r="AB958" s="68"/>
      <c r="AC958" s="68"/>
      <c r="AD958" s="68"/>
      <c r="AE958" s="68"/>
      <c r="AF958" s="68"/>
      <c r="AG958" s="68"/>
      <c r="AH958" s="68"/>
      <c r="AI958" s="68"/>
      <c r="AJ958" s="68"/>
    </row>
    <row r="959" spans="1:36" ht="15.75" customHeight="1">
      <c r="A959" s="68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  <c r="U959" s="68"/>
      <c r="V959" s="68"/>
      <c r="W959" s="68"/>
      <c r="X959" s="68"/>
      <c r="Y959" s="68"/>
      <c r="Z959" s="68"/>
      <c r="AA959" s="68"/>
      <c r="AB959" s="68"/>
      <c r="AC959" s="68"/>
      <c r="AD959" s="68"/>
      <c r="AE959" s="68"/>
      <c r="AF959" s="68"/>
      <c r="AG959" s="68"/>
      <c r="AH959" s="68"/>
      <c r="AI959" s="68"/>
      <c r="AJ959" s="68"/>
    </row>
    <row r="960" spans="1:36" ht="15.75" customHeight="1">
      <c r="A960" s="68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8"/>
      <c r="Q960" s="68"/>
      <c r="R960" s="68"/>
      <c r="S960" s="68"/>
      <c r="T960" s="68"/>
      <c r="U960" s="68"/>
      <c r="V960" s="68"/>
      <c r="W960" s="68"/>
      <c r="X960" s="68"/>
      <c r="Y960" s="68"/>
      <c r="Z960" s="68"/>
      <c r="AA960" s="68"/>
      <c r="AB960" s="68"/>
      <c r="AC960" s="68"/>
      <c r="AD960" s="68"/>
      <c r="AE960" s="68"/>
      <c r="AF960" s="68"/>
      <c r="AG960" s="68"/>
      <c r="AH960" s="68"/>
      <c r="AI960" s="68"/>
      <c r="AJ960" s="68"/>
    </row>
    <row r="961" spans="1:36" ht="15.75" customHeight="1">
      <c r="A961" s="68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8"/>
      <c r="Q961" s="68"/>
      <c r="R961" s="68"/>
      <c r="S961" s="68"/>
      <c r="T961" s="68"/>
      <c r="U961" s="68"/>
      <c r="V961" s="68"/>
      <c r="W961" s="68"/>
      <c r="X961" s="68"/>
      <c r="Y961" s="68"/>
      <c r="Z961" s="68"/>
      <c r="AA961" s="68"/>
      <c r="AB961" s="68"/>
      <c r="AC961" s="68"/>
      <c r="AD961" s="68"/>
      <c r="AE961" s="68"/>
      <c r="AF961" s="68"/>
      <c r="AG961" s="68"/>
      <c r="AH961" s="68"/>
      <c r="AI961" s="68"/>
      <c r="AJ961" s="68"/>
    </row>
    <row r="962" spans="1:36" ht="15.75" customHeight="1">
      <c r="A962" s="68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  <c r="Q962" s="68"/>
      <c r="R962" s="68"/>
      <c r="S962" s="68"/>
      <c r="T962" s="68"/>
      <c r="U962" s="68"/>
      <c r="V962" s="68"/>
      <c r="W962" s="68"/>
      <c r="X962" s="68"/>
      <c r="Y962" s="68"/>
      <c r="Z962" s="68"/>
      <c r="AA962" s="68"/>
      <c r="AB962" s="68"/>
      <c r="AC962" s="68"/>
      <c r="AD962" s="68"/>
      <c r="AE962" s="68"/>
      <c r="AF962" s="68"/>
      <c r="AG962" s="68"/>
      <c r="AH962" s="68"/>
      <c r="AI962" s="68"/>
      <c r="AJ962" s="68"/>
    </row>
    <row r="963" spans="1:36" ht="15.75" customHeight="1">
      <c r="A963" s="68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  <c r="Q963" s="68"/>
      <c r="R963" s="68"/>
      <c r="S963" s="68"/>
      <c r="T963" s="68"/>
      <c r="U963" s="68"/>
      <c r="V963" s="68"/>
      <c r="W963" s="68"/>
      <c r="X963" s="68"/>
      <c r="Y963" s="68"/>
      <c r="Z963" s="68"/>
      <c r="AA963" s="68"/>
      <c r="AB963" s="68"/>
      <c r="AC963" s="68"/>
      <c r="AD963" s="68"/>
      <c r="AE963" s="68"/>
      <c r="AF963" s="68"/>
      <c r="AG963" s="68"/>
      <c r="AH963" s="68"/>
      <c r="AI963" s="68"/>
      <c r="AJ963" s="68"/>
    </row>
    <row r="964" spans="1:36" ht="15.75" customHeight="1">
      <c r="A964" s="68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8"/>
      <c r="Q964" s="68"/>
      <c r="R964" s="68"/>
      <c r="S964" s="68"/>
      <c r="T964" s="68"/>
      <c r="U964" s="68"/>
      <c r="V964" s="68"/>
      <c r="W964" s="68"/>
      <c r="X964" s="68"/>
      <c r="Y964" s="68"/>
      <c r="Z964" s="68"/>
      <c r="AA964" s="68"/>
      <c r="AB964" s="68"/>
      <c r="AC964" s="68"/>
      <c r="AD964" s="68"/>
      <c r="AE964" s="68"/>
      <c r="AF964" s="68"/>
      <c r="AG964" s="68"/>
      <c r="AH964" s="68"/>
      <c r="AI964" s="68"/>
      <c r="AJ964" s="68"/>
    </row>
    <row r="965" spans="1:36" ht="15.75" customHeight="1">
      <c r="A965" s="68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68"/>
      <c r="S965" s="68"/>
      <c r="T965" s="68"/>
      <c r="U965" s="68"/>
      <c r="V965" s="68"/>
      <c r="W965" s="68"/>
      <c r="X965" s="68"/>
      <c r="Y965" s="68"/>
      <c r="Z965" s="68"/>
      <c r="AA965" s="68"/>
      <c r="AB965" s="68"/>
      <c r="AC965" s="68"/>
      <c r="AD965" s="68"/>
      <c r="AE965" s="68"/>
      <c r="AF965" s="68"/>
      <c r="AG965" s="68"/>
      <c r="AH965" s="68"/>
      <c r="AI965" s="68"/>
      <c r="AJ965" s="68"/>
    </row>
    <row r="966" spans="1:36" ht="15.75" customHeight="1">
      <c r="A966" s="68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  <c r="Q966" s="68"/>
      <c r="R966" s="68"/>
      <c r="S966" s="68"/>
      <c r="T966" s="68"/>
      <c r="U966" s="68"/>
      <c r="V966" s="68"/>
      <c r="W966" s="68"/>
      <c r="X966" s="68"/>
      <c r="Y966" s="68"/>
      <c r="Z966" s="68"/>
      <c r="AA966" s="68"/>
      <c r="AB966" s="68"/>
      <c r="AC966" s="68"/>
      <c r="AD966" s="68"/>
      <c r="AE966" s="68"/>
      <c r="AF966" s="68"/>
      <c r="AG966" s="68"/>
      <c r="AH966" s="68"/>
      <c r="AI966" s="68"/>
      <c r="AJ966" s="68"/>
    </row>
    <row r="967" spans="1:36" ht="15.75" customHeight="1">
      <c r="A967" s="68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  <c r="Q967" s="68"/>
      <c r="R967" s="68"/>
      <c r="S967" s="68"/>
      <c r="T967" s="68"/>
      <c r="U967" s="68"/>
      <c r="V967" s="68"/>
      <c r="W967" s="68"/>
      <c r="X967" s="68"/>
      <c r="Y967" s="68"/>
      <c r="Z967" s="68"/>
      <c r="AA967" s="68"/>
      <c r="AB967" s="68"/>
      <c r="AC967" s="68"/>
      <c r="AD967" s="68"/>
      <c r="AE967" s="68"/>
      <c r="AF967" s="68"/>
      <c r="AG967" s="68"/>
      <c r="AH967" s="68"/>
      <c r="AI967" s="68"/>
      <c r="AJ967" s="68"/>
    </row>
    <row r="968" spans="1:36" ht="15.75" customHeight="1">
      <c r="A968" s="68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8"/>
      <c r="P968" s="68"/>
      <c r="Q968" s="68"/>
      <c r="R968" s="68"/>
      <c r="S968" s="68"/>
      <c r="T968" s="68"/>
      <c r="U968" s="68"/>
      <c r="V968" s="68"/>
      <c r="W968" s="68"/>
      <c r="X968" s="68"/>
      <c r="Y968" s="68"/>
      <c r="Z968" s="68"/>
      <c r="AA968" s="68"/>
      <c r="AB968" s="68"/>
      <c r="AC968" s="68"/>
      <c r="AD968" s="68"/>
      <c r="AE968" s="68"/>
      <c r="AF968" s="68"/>
      <c r="AG968" s="68"/>
      <c r="AH968" s="68"/>
      <c r="AI968" s="68"/>
      <c r="AJ968" s="68"/>
    </row>
    <row r="969" spans="1:36" ht="15.75" customHeight="1">
      <c r="A969" s="68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  <c r="O969" s="68"/>
      <c r="P969" s="68"/>
      <c r="Q969" s="68"/>
      <c r="R969" s="68"/>
      <c r="S969" s="68"/>
      <c r="T969" s="68"/>
      <c r="U969" s="68"/>
      <c r="V969" s="68"/>
      <c r="W969" s="68"/>
      <c r="X969" s="68"/>
      <c r="Y969" s="68"/>
      <c r="Z969" s="68"/>
      <c r="AA969" s="68"/>
      <c r="AB969" s="68"/>
      <c r="AC969" s="68"/>
      <c r="AD969" s="68"/>
      <c r="AE969" s="68"/>
      <c r="AF969" s="68"/>
      <c r="AG969" s="68"/>
      <c r="AH969" s="68"/>
      <c r="AI969" s="68"/>
      <c r="AJ969" s="68"/>
    </row>
    <row r="970" spans="1:36" ht="15.75" customHeight="1">
      <c r="A970" s="68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  <c r="O970" s="68"/>
      <c r="P970" s="68"/>
      <c r="Q970" s="68"/>
      <c r="R970" s="68"/>
      <c r="S970" s="68"/>
      <c r="T970" s="68"/>
      <c r="U970" s="68"/>
      <c r="V970" s="68"/>
      <c r="W970" s="68"/>
      <c r="X970" s="68"/>
      <c r="Y970" s="68"/>
      <c r="Z970" s="68"/>
      <c r="AA970" s="68"/>
      <c r="AB970" s="68"/>
      <c r="AC970" s="68"/>
      <c r="AD970" s="68"/>
      <c r="AE970" s="68"/>
      <c r="AF970" s="68"/>
      <c r="AG970" s="68"/>
      <c r="AH970" s="68"/>
      <c r="AI970" s="68"/>
      <c r="AJ970" s="68"/>
    </row>
    <row r="971" spans="1:36" ht="15.75" customHeight="1">
      <c r="A971" s="68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  <c r="O971" s="68"/>
      <c r="P971" s="68"/>
      <c r="Q971" s="68"/>
      <c r="R971" s="68"/>
      <c r="S971" s="68"/>
      <c r="T971" s="68"/>
      <c r="U971" s="68"/>
      <c r="V971" s="68"/>
      <c r="W971" s="68"/>
      <c r="X971" s="68"/>
      <c r="Y971" s="68"/>
      <c r="Z971" s="68"/>
      <c r="AA971" s="68"/>
      <c r="AB971" s="68"/>
      <c r="AC971" s="68"/>
      <c r="AD971" s="68"/>
      <c r="AE971" s="68"/>
      <c r="AF971" s="68"/>
      <c r="AG971" s="68"/>
      <c r="AH971" s="68"/>
      <c r="AI971" s="68"/>
      <c r="AJ971" s="68"/>
    </row>
    <row r="972" spans="1:36" ht="15.75" customHeight="1">
      <c r="A972" s="68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8"/>
      <c r="P972" s="68"/>
      <c r="Q972" s="68"/>
      <c r="R972" s="68"/>
      <c r="S972" s="68"/>
      <c r="T972" s="68"/>
      <c r="U972" s="68"/>
      <c r="V972" s="68"/>
      <c r="W972" s="68"/>
      <c r="X972" s="68"/>
      <c r="Y972" s="68"/>
      <c r="Z972" s="68"/>
      <c r="AA972" s="68"/>
      <c r="AB972" s="68"/>
      <c r="AC972" s="68"/>
      <c r="AD972" s="68"/>
      <c r="AE972" s="68"/>
      <c r="AF972" s="68"/>
      <c r="AG972" s="68"/>
      <c r="AH972" s="68"/>
      <c r="AI972" s="68"/>
      <c r="AJ972" s="68"/>
    </row>
    <row r="973" spans="1:36" ht="15.75" customHeight="1">
      <c r="A973" s="68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68"/>
      <c r="P973" s="68"/>
      <c r="Q973" s="68"/>
      <c r="R973" s="68"/>
      <c r="S973" s="68"/>
      <c r="T973" s="68"/>
      <c r="U973" s="68"/>
      <c r="V973" s="68"/>
      <c r="W973" s="68"/>
      <c r="X973" s="68"/>
      <c r="Y973" s="68"/>
      <c r="Z973" s="68"/>
      <c r="AA973" s="68"/>
      <c r="AB973" s="68"/>
      <c r="AC973" s="68"/>
      <c r="AD973" s="68"/>
      <c r="AE973" s="68"/>
      <c r="AF973" s="68"/>
      <c r="AG973" s="68"/>
      <c r="AH973" s="68"/>
      <c r="AI973" s="68"/>
      <c r="AJ973" s="68"/>
    </row>
    <row r="974" spans="1:36" ht="15.75" customHeight="1">
      <c r="A974" s="68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  <c r="O974" s="68"/>
      <c r="P974" s="68"/>
      <c r="Q974" s="68"/>
      <c r="R974" s="68"/>
      <c r="S974" s="68"/>
      <c r="T974" s="68"/>
      <c r="U974" s="68"/>
      <c r="V974" s="68"/>
      <c r="W974" s="68"/>
      <c r="X974" s="68"/>
      <c r="Y974" s="68"/>
      <c r="Z974" s="68"/>
      <c r="AA974" s="68"/>
      <c r="AB974" s="68"/>
      <c r="AC974" s="68"/>
      <c r="AD974" s="68"/>
      <c r="AE974" s="68"/>
      <c r="AF974" s="68"/>
      <c r="AG974" s="68"/>
      <c r="AH974" s="68"/>
      <c r="AI974" s="68"/>
      <c r="AJ974" s="68"/>
    </row>
    <row r="975" spans="1:36" ht="15.75" customHeight="1">
      <c r="A975" s="68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8"/>
      <c r="P975" s="68"/>
      <c r="Q975" s="68"/>
      <c r="R975" s="68"/>
      <c r="S975" s="68"/>
      <c r="T975" s="68"/>
      <c r="U975" s="68"/>
      <c r="V975" s="68"/>
      <c r="W975" s="68"/>
      <c r="X975" s="68"/>
      <c r="Y975" s="68"/>
      <c r="Z975" s="68"/>
      <c r="AA975" s="68"/>
      <c r="AB975" s="68"/>
      <c r="AC975" s="68"/>
      <c r="AD975" s="68"/>
      <c r="AE975" s="68"/>
      <c r="AF975" s="68"/>
      <c r="AG975" s="68"/>
      <c r="AH975" s="68"/>
      <c r="AI975" s="68"/>
      <c r="AJ975" s="68"/>
    </row>
    <row r="976" spans="1:36" ht="15.75" customHeight="1">
      <c r="A976" s="68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8"/>
      <c r="P976" s="68"/>
      <c r="Q976" s="68"/>
      <c r="R976" s="68"/>
      <c r="S976" s="68"/>
      <c r="T976" s="68"/>
      <c r="U976" s="68"/>
      <c r="V976" s="68"/>
      <c r="W976" s="68"/>
      <c r="X976" s="68"/>
      <c r="Y976" s="68"/>
      <c r="Z976" s="68"/>
      <c r="AA976" s="68"/>
      <c r="AB976" s="68"/>
      <c r="AC976" s="68"/>
      <c r="AD976" s="68"/>
      <c r="AE976" s="68"/>
      <c r="AF976" s="68"/>
      <c r="AG976" s="68"/>
      <c r="AH976" s="68"/>
      <c r="AI976" s="68"/>
      <c r="AJ976" s="68"/>
    </row>
    <row r="977" spans="1:36" ht="15.75" customHeight="1">
      <c r="A977" s="68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  <c r="O977" s="68"/>
      <c r="P977" s="68"/>
      <c r="Q977" s="68"/>
      <c r="R977" s="68"/>
      <c r="S977" s="68"/>
      <c r="T977" s="68"/>
      <c r="U977" s="68"/>
      <c r="V977" s="68"/>
      <c r="W977" s="68"/>
      <c r="X977" s="68"/>
      <c r="Y977" s="68"/>
      <c r="Z977" s="68"/>
      <c r="AA977" s="68"/>
      <c r="AB977" s="68"/>
      <c r="AC977" s="68"/>
      <c r="AD977" s="68"/>
      <c r="AE977" s="68"/>
      <c r="AF977" s="68"/>
      <c r="AG977" s="68"/>
      <c r="AH977" s="68"/>
      <c r="AI977" s="68"/>
      <c r="AJ977" s="68"/>
    </row>
    <row r="978" spans="1:36" ht="15.75" customHeight="1">
      <c r="A978" s="68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  <c r="O978" s="68"/>
      <c r="P978" s="68"/>
      <c r="Q978" s="68"/>
      <c r="R978" s="68"/>
      <c r="S978" s="68"/>
      <c r="T978" s="68"/>
      <c r="U978" s="68"/>
      <c r="V978" s="68"/>
      <c r="W978" s="68"/>
      <c r="X978" s="68"/>
      <c r="Y978" s="68"/>
      <c r="Z978" s="68"/>
      <c r="AA978" s="68"/>
      <c r="AB978" s="68"/>
      <c r="AC978" s="68"/>
      <c r="AD978" s="68"/>
      <c r="AE978" s="68"/>
      <c r="AF978" s="68"/>
      <c r="AG978" s="68"/>
      <c r="AH978" s="68"/>
      <c r="AI978" s="68"/>
      <c r="AJ978" s="68"/>
    </row>
    <row r="979" spans="1:36" ht="15.75" customHeight="1">
      <c r="A979" s="68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  <c r="O979" s="68"/>
      <c r="P979" s="68"/>
      <c r="Q979" s="68"/>
      <c r="R979" s="68"/>
      <c r="S979" s="68"/>
      <c r="T979" s="68"/>
      <c r="U979" s="68"/>
      <c r="V979" s="68"/>
      <c r="W979" s="68"/>
      <c r="X979" s="68"/>
      <c r="Y979" s="68"/>
      <c r="Z979" s="68"/>
      <c r="AA979" s="68"/>
      <c r="AB979" s="68"/>
      <c r="AC979" s="68"/>
      <c r="AD979" s="68"/>
      <c r="AE979" s="68"/>
      <c r="AF979" s="68"/>
      <c r="AG979" s="68"/>
      <c r="AH979" s="68"/>
      <c r="AI979" s="68"/>
      <c r="AJ979" s="68"/>
    </row>
    <row r="980" spans="1:36" ht="15.75" customHeight="1">
      <c r="A980" s="68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8"/>
      <c r="P980" s="68"/>
      <c r="Q980" s="68"/>
      <c r="R980" s="68"/>
      <c r="S980" s="68"/>
      <c r="T980" s="68"/>
      <c r="U980" s="68"/>
      <c r="V980" s="68"/>
      <c r="W980" s="68"/>
      <c r="X980" s="68"/>
      <c r="Y980" s="68"/>
      <c r="Z980" s="68"/>
      <c r="AA980" s="68"/>
      <c r="AB980" s="68"/>
      <c r="AC980" s="68"/>
      <c r="AD980" s="68"/>
      <c r="AE980" s="68"/>
      <c r="AF980" s="68"/>
      <c r="AG980" s="68"/>
      <c r="AH980" s="68"/>
      <c r="AI980" s="68"/>
      <c r="AJ980" s="68"/>
    </row>
    <row r="981" spans="1:36" ht="15.75" customHeight="1">
      <c r="A981" s="68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  <c r="O981" s="68"/>
      <c r="P981" s="68"/>
      <c r="Q981" s="68"/>
      <c r="R981" s="68"/>
      <c r="S981" s="68"/>
      <c r="T981" s="68"/>
      <c r="U981" s="68"/>
      <c r="V981" s="68"/>
      <c r="W981" s="68"/>
      <c r="X981" s="68"/>
      <c r="Y981" s="68"/>
      <c r="Z981" s="68"/>
      <c r="AA981" s="68"/>
      <c r="AB981" s="68"/>
      <c r="AC981" s="68"/>
      <c r="AD981" s="68"/>
      <c r="AE981" s="68"/>
      <c r="AF981" s="68"/>
      <c r="AG981" s="68"/>
      <c r="AH981" s="68"/>
      <c r="AI981" s="68"/>
      <c r="AJ981" s="68"/>
    </row>
    <row r="982" spans="1:36" ht="15.75" customHeight="1">
      <c r="A982" s="68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  <c r="O982" s="68"/>
      <c r="P982" s="68"/>
      <c r="Q982" s="68"/>
      <c r="R982" s="68"/>
      <c r="S982" s="68"/>
      <c r="T982" s="68"/>
      <c r="U982" s="68"/>
      <c r="V982" s="68"/>
      <c r="W982" s="68"/>
      <c r="X982" s="68"/>
      <c r="Y982" s="68"/>
      <c r="Z982" s="68"/>
      <c r="AA982" s="68"/>
      <c r="AB982" s="68"/>
      <c r="AC982" s="68"/>
      <c r="AD982" s="68"/>
      <c r="AE982" s="68"/>
      <c r="AF982" s="68"/>
      <c r="AG982" s="68"/>
      <c r="AH982" s="68"/>
      <c r="AI982" s="68"/>
      <c r="AJ982" s="68"/>
    </row>
    <row r="983" spans="1:36" ht="15.75" customHeight="1">
      <c r="A983" s="68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  <c r="O983" s="68"/>
      <c r="P983" s="68"/>
      <c r="Q983" s="68"/>
      <c r="R983" s="68"/>
      <c r="S983" s="68"/>
      <c r="T983" s="68"/>
      <c r="U983" s="68"/>
      <c r="V983" s="68"/>
      <c r="W983" s="68"/>
      <c r="X983" s="68"/>
      <c r="Y983" s="68"/>
      <c r="Z983" s="68"/>
      <c r="AA983" s="68"/>
      <c r="AB983" s="68"/>
      <c r="AC983" s="68"/>
      <c r="AD983" s="68"/>
      <c r="AE983" s="68"/>
      <c r="AF983" s="68"/>
      <c r="AG983" s="68"/>
      <c r="AH983" s="68"/>
      <c r="AI983" s="68"/>
      <c r="AJ983" s="68"/>
    </row>
    <row r="984" spans="1:36" ht="15.75" customHeight="1">
      <c r="A984" s="68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  <c r="O984" s="68"/>
      <c r="P984" s="68"/>
      <c r="Q984" s="68"/>
      <c r="R984" s="68"/>
      <c r="S984" s="68"/>
      <c r="T984" s="68"/>
      <c r="U984" s="68"/>
      <c r="V984" s="68"/>
      <c r="W984" s="68"/>
      <c r="X984" s="68"/>
      <c r="Y984" s="68"/>
      <c r="Z984" s="68"/>
      <c r="AA984" s="68"/>
      <c r="AB984" s="68"/>
      <c r="AC984" s="68"/>
      <c r="AD984" s="68"/>
      <c r="AE984" s="68"/>
      <c r="AF984" s="68"/>
      <c r="AG984" s="68"/>
      <c r="AH984" s="68"/>
      <c r="AI984" s="68"/>
      <c r="AJ984" s="68"/>
    </row>
    <row r="985" spans="1:36" ht="15.75" customHeight="1">
      <c r="A985" s="68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8"/>
      <c r="P985" s="68"/>
      <c r="Q985" s="68"/>
      <c r="R985" s="68"/>
      <c r="S985" s="68"/>
      <c r="T985" s="68"/>
      <c r="U985" s="68"/>
      <c r="V985" s="68"/>
      <c r="W985" s="68"/>
      <c r="X985" s="68"/>
      <c r="Y985" s="68"/>
      <c r="Z985" s="68"/>
      <c r="AA985" s="68"/>
      <c r="AB985" s="68"/>
      <c r="AC985" s="68"/>
      <c r="AD985" s="68"/>
      <c r="AE985" s="68"/>
      <c r="AF985" s="68"/>
      <c r="AG985" s="68"/>
      <c r="AH985" s="68"/>
      <c r="AI985" s="68"/>
      <c r="AJ985" s="68"/>
    </row>
    <row r="986" spans="1:36" ht="15.75" customHeight="1">
      <c r="A986" s="68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  <c r="O986" s="68"/>
      <c r="P986" s="68"/>
      <c r="Q986" s="68"/>
      <c r="R986" s="68"/>
      <c r="S986" s="68"/>
      <c r="T986" s="68"/>
      <c r="U986" s="68"/>
      <c r="V986" s="68"/>
      <c r="W986" s="68"/>
      <c r="X986" s="68"/>
      <c r="Y986" s="68"/>
      <c r="Z986" s="68"/>
      <c r="AA986" s="68"/>
      <c r="AB986" s="68"/>
      <c r="AC986" s="68"/>
      <c r="AD986" s="68"/>
      <c r="AE986" s="68"/>
      <c r="AF986" s="68"/>
      <c r="AG986" s="68"/>
      <c r="AH986" s="68"/>
      <c r="AI986" s="68"/>
      <c r="AJ986" s="68"/>
    </row>
    <row r="987" spans="1:36" ht="15.75" customHeight="1">
      <c r="A987" s="68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  <c r="O987" s="68"/>
      <c r="P987" s="68"/>
      <c r="Q987" s="68"/>
      <c r="R987" s="68"/>
      <c r="S987" s="68"/>
      <c r="T987" s="68"/>
      <c r="U987" s="68"/>
      <c r="V987" s="68"/>
      <c r="W987" s="68"/>
      <c r="X987" s="68"/>
      <c r="Y987" s="68"/>
      <c r="Z987" s="68"/>
      <c r="AA987" s="68"/>
      <c r="AB987" s="68"/>
      <c r="AC987" s="68"/>
      <c r="AD987" s="68"/>
      <c r="AE987" s="68"/>
      <c r="AF987" s="68"/>
      <c r="AG987" s="68"/>
      <c r="AH987" s="68"/>
      <c r="AI987" s="68"/>
      <c r="AJ987" s="68"/>
    </row>
    <row r="988" spans="1:36" ht="15.75" customHeight="1">
      <c r="A988" s="68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  <c r="O988" s="68"/>
      <c r="P988" s="68"/>
      <c r="Q988" s="68"/>
      <c r="R988" s="68"/>
      <c r="S988" s="68"/>
      <c r="T988" s="68"/>
      <c r="U988" s="68"/>
      <c r="V988" s="68"/>
      <c r="W988" s="68"/>
      <c r="X988" s="68"/>
      <c r="Y988" s="68"/>
      <c r="Z988" s="68"/>
      <c r="AA988" s="68"/>
      <c r="AB988" s="68"/>
      <c r="AC988" s="68"/>
      <c r="AD988" s="68"/>
      <c r="AE988" s="68"/>
      <c r="AF988" s="68"/>
      <c r="AG988" s="68"/>
      <c r="AH988" s="68"/>
      <c r="AI988" s="68"/>
      <c r="AJ988" s="68"/>
    </row>
    <row r="989" spans="1:36" ht="15.75" customHeight="1">
      <c r="A989" s="68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  <c r="O989" s="68"/>
      <c r="P989" s="68"/>
      <c r="Q989" s="68"/>
      <c r="R989" s="68"/>
      <c r="S989" s="68"/>
      <c r="T989" s="68"/>
      <c r="U989" s="68"/>
      <c r="V989" s="68"/>
      <c r="W989" s="68"/>
      <c r="X989" s="68"/>
      <c r="Y989" s="68"/>
      <c r="Z989" s="68"/>
      <c r="AA989" s="68"/>
      <c r="AB989" s="68"/>
      <c r="AC989" s="68"/>
      <c r="AD989" s="68"/>
      <c r="AE989" s="68"/>
      <c r="AF989" s="68"/>
      <c r="AG989" s="68"/>
      <c r="AH989" s="68"/>
      <c r="AI989" s="68"/>
      <c r="AJ989" s="68"/>
    </row>
    <row r="990" spans="1:36" ht="15.75" customHeight="1">
      <c r="A990" s="68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8"/>
      <c r="P990" s="68"/>
      <c r="Q990" s="68"/>
      <c r="R990" s="68"/>
      <c r="S990" s="68"/>
      <c r="T990" s="68"/>
      <c r="U990" s="68"/>
      <c r="V990" s="68"/>
      <c r="W990" s="68"/>
      <c r="X990" s="68"/>
      <c r="Y990" s="68"/>
      <c r="Z990" s="68"/>
      <c r="AA990" s="68"/>
      <c r="AB990" s="68"/>
      <c r="AC990" s="68"/>
      <c r="AD990" s="68"/>
      <c r="AE990" s="68"/>
      <c r="AF990" s="68"/>
      <c r="AG990" s="68"/>
      <c r="AH990" s="68"/>
      <c r="AI990" s="68"/>
      <c r="AJ990" s="68"/>
    </row>
    <row r="991" spans="1:36" ht="15.75" customHeight="1">
      <c r="A991" s="68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8"/>
      <c r="P991" s="68"/>
      <c r="Q991" s="68"/>
      <c r="R991" s="68"/>
      <c r="S991" s="68"/>
      <c r="T991" s="68"/>
      <c r="U991" s="68"/>
      <c r="V991" s="68"/>
      <c r="W991" s="68"/>
      <c r="X991" s="68"/>
      <c r="Y991" s="68"/>
      <c r="Z991" s="68"/>
      <c r="AA991" s="68"/>
      <c r="AB991" s="68"/>
      <c r="AC991" s="68"/>
      <c r="AD991" s="68"/>
      <c r="AE991" s="68"/>
      <c r="AF991" s="68"/>
      <c r="AG991" s="68"/>
      <c r="AH991" s="68"/>
      <c r="AI991" s="68"/>
      <c r="AJ991" s="68"/>
    </row>
    <row r="992" spans="1:36" ht="15.75" customHeight="1">
      <c r="A992" s="68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8"/>
      <c r="P992" s="68"/>
      <c r="Q992" s="68"/>
      <c r="R992" s="68"/>
      <c r="S992" s="68"/>
      <c r="T992" s="68"/>
      <c r="U992" s="68"/>
      <c r="V992" s="68"/>
      <c r="W992" s="68"/>
      <c r="X992" s="68"/>
      <c r="Y992" s="68"/>
      <c r="Z992" s="68"/>
      <c r="AA992" s="68"/>
      <c r="AB992" s="68"/>
      <c r="AC992" s="68"/>
      <c r="AD992" s="68"/>
      <c r="AE992" s="68"/>
      <c r="AF992" s="68"/>
      <c r="AG992" s="68"/>
      <c r="AH992" s="68"/>
      <c r="AI992" s="68"/>
      <c r="AJ992" s="68"/>
    </row>
    <row r="993" spans="1:36" ht="15.75" customHeight="1">
      <c r="A993" s="68"/>
      <c r="B993" s="68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68"/>
      <c r="O993" s="68"/>
      <c r="P993" s="68"/>
      <c r="Q993" s="68"/>
      <c r="R993" s="68"/>
      <c r="S993" s="68"/>
      <c r="T993" s="68"/>
      <c r="U993" s="68"/>
      <c r="V993" s="68"/>
      <c r="W993" s="68"/>
      <c r="X993" s="68"/>
      <c r="Y993" s="68"/>
      <c r="Z993" s="68"/>
      <c r="AA993" s="68"/>
      <c r="AB993" s="68"/>
      <c r="AC993" s="68"/>
      <c r="AD993" s="68"/>
      <c r="AE993" s="68"/>
      <c r="AF993" s="68"/>
      <c r="AG993" s="68"/>
      <c r="AH993" s="68"/>
      <c r="AI993" s="68"/>
      <c r="AJ993" s="68"/>
    </row>
    <row r="994" spans="1:36" ht="15.75" customHeight="1">
      <c r="A994" s="68"/>
      <c r="B994" s="68"/>
      <c r="C994" s="68"/>
      <c r="D994" s="68"/>
      <c r="E994" s="68"/>
      <c r="F994" s="68"/>
      <c r="G994" s="68"/>
      <c r="H994" s="68"/>
      <c r="I994" s="68"/>
      <c r="J994" s="68"/>
      <c r="K994" s="68"/>
      <c r="L994" s="68"/>
      <c r="M994" s="68"/>
      <c r="N994" s="68"/>
      <c r="O994" s="68"/>
      <c r="P994" s="68"/>
      <c r="Q994" s="68"/>
      <c r="R994" s="68"/>
      <c r="S994" s="68"/>
      <c r="T994" s="68"/>
      <c r="U994" s="68"/>
      <c r="V994" s="68"/>
      <c r="W994" s="68"/>
      <c r="X994" s="68"/>
      <c r="Y994" s="68"/>
      <c r="Z994" s="68"/>
      <c r="AA994" s="68"/>
      <c r="AB994" s="68"/>
      <c r="AC994" s="68"/>
      <c r="AD994" s="68"/>
      <c r="AE994" s="68"/>
      <c r="AF994" s="68"/>
      <c r="AG994" s="68"/>
      <c r="AH994" s="68"/>
      <c r="AI994" s="68"/>
      <c r="AJ994" s="68"/>
    </row>
    <row r="995" spans="1:36" ht="15.75" customHeight="1">
      <c r="A995" s="68"/>
      <c r="B995" s="68"/>
      <c r="C995" s="68"/>
      <c r="D995" s="68"/>
      <c r="E995" s="68"/>
      <c r="F995" s="68"/>
      <c r="G995" s="68"/>
      <c r="H995" s="68"/>
      <c r="I995" s="68"/>
      <c r="J995" s="68"/>
      <c r="K995" s="68"/>
      <c r="L995" s="68"/>
      <c r="M995" s="68"/>
      <c r="N995" s="68"/>
      <c r="O995" s="68"/>
      <c r="P995" s="68"/>
      <c r="Q995" s="68"/>
      <c r="R995" s="68"/>
      <c r="S995" s="68"/>
      <c r="T995" s="68"/>
      <c r="U995" s="68"/>
      <c r="V995" s="68"/>
      <c r="W995" s="68"/>
      <c r="X995" s="68"/>
      <c r="Y995" s="68"/>
      <c r="Z995" s="68"/>
      <c r="AA995" s="68"/>
      <c r="AB995" s="68"/>
      <c r="AC995" s="68"/>
      <c r="AD995" s="68"/>
      <c r="AE995" s="68"/>
      <c r="AF995" s="68"/>
      <c r="AG995" s="68"/>
      <c r="AH995" s="68"/>
      <c r="AI995" s="68"/>
      <c r="AJ995" s="68"/>
    </row>
    <row r="996" spans="1:36" ht="15.75" customHeight="1">
      <c r="A996" s="68"/>
      <c r="B996" s="68"/>
      <c r="C996" s="68"/>
      <c r="D996" s="68"/>
      <c r="E996" s="68"/>
      <c r="F996" s="68"/>
      <c r="G996" s="68"/>
      <c r="H996" s="68"/>
      <c r="I996" s="68"/>
      <c r="J996" s="68"/>
      <c r="K996" s="68"/>
      <c r="L996" s="68"/>
      <c r="M996" s="68"/>
      <c r="N996" s="68"/>
      <c r="O996" s="68"/>
      <c r="P996" s="68"/>
      <c r="Q996" s="68"/>
      <c r="R996" s="68"/>
      <c r="S996" s="68"/>
      <c r="T996" s="68"/>
      <c r="U996" s="68"/>
      <c r="V996" s="68"/>
      <c r="W996" s="68"/>
      <c r="X996" s="68"/>
      <c r="Y996" s="68"/>
      <c r="Z996" s="68"/>
      <c r="AA996" s="68"/>
      <c r="AB996" s="68"/>
      <c r="AC996" s="68"/>
      <c r="AD996" s="68"/>
      <c r="AE996" s="68"/>
      <c r="AF996" s="68"/>
      <c r="AG996" s="68"/>
      <c r="AH996" s="68"/>
      <c r="AI996" s="68"/>
      <c r="AJ996" s="68"/>
    </row>
    <row r="997" spans="1:36" ht="15.75" customHeight="1">
      <c r="A997" s="68"/>
      <c r="B997" s="68"/>
      <c r="C997" s="68"/>
      <c r="D997" s="68"/>
      <c r="E997" s="68"/>
      <c r="F997" s="68"/>
      <c r="G997" s="68"/>
      <c r="H997" s="68"/>
      <c r="I997" s="68"/>
      <c r="J997" s="68"/>
      <c r="K997" s="68"/>
      <c r="L997" s="68"/>
      <c r="M997" s="68"/>
      <c r="N997" s="68"/>
      <c r="O997" s="68"/>
      <c r="P997" s="68"/>
      <c r="Q997" s="68"/>
      <c r="R997" s="68"/>
      <c r="S997" s="68"/>
      <c r="T997" s="68"/>
      <c r="U997" s="68"/>
      <c r="V997" s="68"/>
      <c r="W997" s="68"/>
      <c r="X997" s="68"/>
      <c r="Y997" s="68"/>
      <c r="Z997" s="68"/>
      <c r="AA997" s="68"/>
      <c r="AB997" s="68"/>
      <c r="AC997" s="68"/>
      <c r="AD997" s="68"/>
      <c r="AE997" s="68"/>
      <c r="AF997" s="68"/>
      <c r="AG997" s="68"/>
      <c r="AH997" s="68"/>
      <c r="AI997" s="68"/>
      <c r="AJ997" s="68"/>
    </row>
    <row r="998" spans="1:36" ht="15.75" customHeight="1">
      <c r="A998" s="68"/>
      <c r="B998" s="68"/>
      <c r="C998" s="68"/>
      <c r="D998" s="68"/>
      <c r="E998" s="68"/>
      <c r="F998" s="68"/>
      <c r="G998" s="68"/>
      <c r="H998" s="68"/>
      <c r="I998" s="68"/>
      <c r="J998" s="68"/>
      <c r="K998" s="68"/>
      <c r="L998" s="68"/>
      <c r="M998" s="68"/>
      <c r="N998" s="68"/>
      <c r="O998" s="68"/>
      <c r="P998" s="68"/>
      <c r="Q998" s="68"/>
      <c r="R998" s="68"/>
      <c r="S998" s="68"/>
      <c r="T998" s="68"/>
      <c r="U998" s="68"/>
      <c r="V998" s="68"/>
      <c r="W998" s="68"/>
      <c r="X998" s="68"/>
      <c r="Y998" s="68"/>
      <c r="Z998" s="68"/>
      <c r="AA998" s="68"/>
      <c r="AB998" s="68"/>
      <c r="AC998" s="68"/>
      <c r="AD998" s="68"/>
      <c r="AE998" s="68"/>
      <c r="AF998" s="68"/>
      <c r="AG998" s="68"/>
      <c r="AH998" s="68"/>
      <c r="AI998" s="68"/>
      <c r="AJ998" s="68"/>
    </row>
    <row r="999" spans="1:36" ht="15.75" customHeight="1">
      <c r="A999" s="68"/>
      <c r="B999" s="68"/>
      <c r="C999" s="68"/>
      <c r="D999" s="68"/>
      <c r="E999" s="68"/>
      <c r="F999" s="68"/>
      <c r="G999" s="68"/>
      <c r="H999" s="68"/>
      <c r="I999" s="68"/>
      <c r="J999" s="68"/>
      <c r="K999" s="68"/>
      <c r="L999" s="68"/>
      <c r="M999" s="68"/>
      <c r="N999" s="68"/>
      <c r="O999" s="68"/>
      <c r="P999" s="68"/>
      <c r="Q999" s="68"/>
      <c r="R999" s="68"/>
      <c r="S999" s="68"/>
      <c r="T999" s="68"/>
      <c r="U999" s="68"/>
      <c r="V999" s="68"/>
      <c r="W999" s="68"/>
      <c r="X999" s="68"/>
      <c r="Y999" s="68"/>
      <c r="Z999" s="68"/>
      <c r="AA999" s="68"/>
      <c r="AB999" s="68"/>
      <c r="AC999" s="68"/>
      <c r="AD999" s="68"/>
      <c r="AE999" s="68"/>
      <c r="AF999" s="68"/>
      <c r="AG999" s="68"/>
      <c r="AH999" s="68"/>
      <c r="AI999" s="68"/>
      <c r="AJ999" s="68"/>
    </row>
    <row r="1000" spans="1:36" ht="15.75" customHeight="1">
      <c r="A1000" s="68"/>
      <c r="B1000" s="68"/>
      <c r="C1000" s="68"/>
      <c r="D1000" s="68"/>
      <c r="E1000" s="68"/>
      <c r="F1000" s="68"/>
      <c r="G1000" s="68"/>
      <c r="H1000" s="68"/>
      <c r="I1000" s="68"/>
      <c r="J1000" s="68"/>
      <c r="K1000" s="68"/>
      <c r="L1000" s="68"/>
      <c r="M1000" s="68"/>
      <c r="N1000" s="68"/>
      <c r="O1000" s="68"/>
      <c r="P1000" s="68"/>
      <c r="Q1000" s="68"/>
      <c r="R1000" s="68"/>
      <c r="S1000" s="68"/>
      <c r="T1000" s="68"/>
      <c r="U1000" s="68"/>
      <c r="V1000" s="68"/>
      <c r="W1000" s="68"/>
      <c r="X1000" s="68"/>
      <c r="Y1000" s="68"/>
      <c r="Z1000" s="68"/>
      <c r="AA1000" s="68"/>
      <c r="AB1000" s="68"/>
      <c r="AC1000" s="68"/>
      <c r="AD1000" s="68"/>
      <c r="AE1000" s="68"/>
      <c r="AF1000" s="68"/>
      <c r="AG1000" s="68"/>
      <c r="AH1000" s="68"/>
      <c r="AI1000" s="68"/>
      <c r="AJ1000" s="68"/>
    </row>
  </sheetData>
  <mergeCells count="6">
    <mergeCell ref="L3:L4"/>
    <mergeCell ref="B3:C3"/>
    <mergeCell ref="D3:D4"/>
    <mergeCell ref="E3:E4"/>
    <mergeCell ref="I3:J3"/>
    <mergeCell ref="K3:K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F22 AT2026</vt:lpstr>
      <vt:lpstr>IGC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Leon</dc:creator>
  <cp:lastModifiedBy>Camilo Alcaya Muñoz</cp:lastModifiedBy>
  <dcterms:created xsi:type="dcterms:W3CDTF">2023-01-20T12:24:02Z</dcterms:created>
  <dcterms:modified xsi:type="dcterms:W3CDTF">2026-01-19T14:55:42Z</dcterms:modified>
</cp:coreProperties>
</file>