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Contabilidades\Empresa Alcaya Auditores y Asociados SpA\Renta\AT2024\"/>
    </mc:Choice>
  </mc:AlternateContent>
  <xr:revisionPtr revIDLastSave="0" documentId="13_ncr:1_{62981EAD-5AAC-4760-9243-009C0E4CFA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22 AT2024" sheetId="1" r:id="rId1"/>
    <sheet name="IGC 2024" sheetId="2" r:id="rId2"/>
  </sheets>
  <externalReferences>
    <externalReference r:id="rId3"/>
  </externalReferences>
  <definedNames>
    <definedName name="_xlnm.Print_Area" localSheetId="0">'F22 AT2024'!$A$315:$R$315</definedName>
    <definedName name="GVKey">""</definedName>
    <definedName name="INVERSION" localSheetId="1">#REF!</definedName>
    <definedName name="INVERSION">#REF!</definedName>
    <definedName name="operacion" localSheetId="1">#REF!</definedName>
    <definedName name="operacion">#REF!</definedName>
    <definedName name="OPERACION1" localSheetId="1">#REF!</definedName>
    <definedName name="OPERACION1">#REF!</definedName>
    <definedName name="SPSet">"current"</definedName>
    <definedName name="SPWS_WBID">""</definedName>
    <definedName name="v">'[1]Registrar '!$A$2:$B$182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42" i="1" l="1"/>
  <c r="AE105" i="1"/>
  <c r="AJ83" i="1"/>
  <c r="S83" i="1"/>
  <c r="AJ82" i="1"/>
  <c r="S82" i="1"/>
  <c r="AE515" i="1"/>
  <c r="AE513" i="1"/>
  <c r="AE490" i="1"/>
  <c r="AE400" i="1"/>
  <c r="AE397" i="1"/>
  <c r="AE368" i="1"/>
  <c r="AE50" i="1"/>
  <c r="AE73" i="1"/>
  <c r="M33" i="1"/>
  <c r="E12" i="2" l="1"/>
  <c r="E11" i="2"/>
  <c r="E10" i="2"/>
  <c r="E9" i="2"/>
  <c r="E8" i="2"/>
  <c r="E7" i="2"/>
  <c r="E6" i="2"/>
  <c r="C11" i="2"/>
  <c r="C10" i="2"/>
  <c r="C9" i="2"/>
  <c r="B10" i="2" s="1"/>
  <c r="C8" i="2"/>
  <c r="C7" i="2"/>
  <c r="C6" i="2"/>
  <c r="C5" i="2"/>
  <c r="B6" i="2" s="1"/>
  <c r="I12" i="2"/>
  <c r="I11" i="2"/>
  <c r="I10" i="2"/>
  <c r="I9" i="2"/>
  <c r="I8" i="2"/>
  <c r="I7" i="2"/>
  <c r="I6" i="2"/>
  <c r="A150" i="1"/>
  <c r="A149" i="1"/>
  <c r="A148" i="1"/>
  <c r="A147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25" i="1"/>
  <c r="A124" i="1"/>
  <c r="AE135" i="1"/>
  <c r="AE123" i="1"/>
  <c r="A119" i="1"/>
  <c r="AE91" i="1"/>
  <c r="AE90" i="1"/>
  <c r="AE89" i="1"/>
  <c r="AE88" i="1"/>
  <c r="AE87" i="1"/>
  <c r="A82" i="1"/>
  <c r="A83" i="1" s="1"/>
  <c r="A84" i="1" s="1"/>
  <c r="A85" i="1" s="1"/>
  <c r="A86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57" i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E52" i="1"/>
  <c r="AE627" i="1"/>
  <c r="AJ606" i="1"/>
  <c r="AG592" i="1"/>
  <c r="AC592" i="1"/>
  <c r="Y592" i="1"/>
  <c r="AG574" i="1"/>
  <c r="Q574" i="1"/>
  <c r="J574" i="1"/>
  <c r="AG476" i="1"/>
  <c r="AC476" i="1"/>
  <c r="Y476" i="1"/>
  <c r="Q458" i="1"/>
  <c r="F458" i="1"/>
  <c r="AJ378" i="1"/>
  <c r="AE339" i="1"/>
  <c r="AE326" i="1"/>
  <c r="AE284" i="1"/>
  <c r="N284" i="1"/>
  <c r="AD169" i="1"/>
  <c r="AD182" i="1" s="1"/>
  <c r="AE129" i="1" s="1"/>
  <c r="AE147" i="1" s="1"/>
  <c r="AJ642" i="1"/>
  <c r="AJ528" i="1"/>
  <c r="AJ438" i="1"/>
  <c r="AJ437" i="1"/>
  <c r="AJ435" i="1"/>
  <c r="AJ434" i="1"/>
  <c r="AJ433" i="1"/>
  <c r="AJ432" i="1"/>
  <c r="AJ431" i="1"/>
  <c r="AJ430" i="1"/>
  <c r="AJ426" i="1"/>
  <c r="AJ410" i="1"/>
  <c r="AJ640" i="1"/>
  <c r="AJ638" i="1"/>
  <c r="AJ554" i="1"/>
  <c r="AJ553" i="1"/>
  <c r="AJ551" i="1"/>
  <c r="AJ550" i="1"/>
  <c r="AJ549" i="1"/>
  <c r="AJ548" i="1"/>
  <c r="AJ544" i="1"/>
  <c r="AJ514" i="1"/>
  <c r="AE32" i="1"/>
  <c r="AE657" i="1"/>
  <c r="AE663" i="1" s="1"/>
  <c r="AE647" i="1"/>
  <c r="AE646" i="1"/>
  <c r="AE608" i="1"/>
  <c r="U592" i="1"/>
  <c r="Q593" i="1"/>
  <c r="Q592" i="1"/>
  <c r="N593" i="1"/>
  <c r="N592" i="1"/>
  <c r="J593" i="1"/>
  <c r="J592" i="1"/>
  <c r="F593" i="1"/>
  <c r="F592" i="1"/>
  <c r="AC575" i="1"/>
  <c r="AC574" i="1"/>
  <c r="Y575" i="1"/>
  <c r="Y574" i="1"/>
  <c r="U575" i="1"/>
  <c r="U574" i="1"/>
  <c r="N574" i="1"/>
  <c r="N575" i="1"/>
  <c r="AE557" i="1"/>
  <c r="AE525" i="1" s="1"/>
  <c r="AE558" i="1"/>
  <c r="AE526" i="1" s="1"/>
  <c r="AJ526" i="1" s="1"/>
  <c r="U476" i="1"/>
  <c r="Q477" i="1"/>
  <c r="Q476" i="1"/>
  <c r="AE33" i="1"/>
  <c r="N477" i="1"/>
  <c r="N476" i="1"/>
  <c r="J477" i="1"/>
  <c r="J476" i="1"/>
  <c r="F477" i="1"/>
  <c r="F476" i="1"/>
  <c r="AG458" i="1"/>
  <c r="AC459" i="1"/>
  <c r="AC458" i="1"/>
  <c r="Y459" i="1"/>
  <c r="Y458" i="1"/>
  <c r="U459" i="1"/>
  <c r="U458" i="1"/>
  <c r="N459" i="1"/>
  <c r="N458" i="1"/>
  <c r="J458" i="1"/>
  <c r="AE442" i="1"/>
  <c r="AJ408" i="1" s="1"/>
  <c r="AE441" i="1"/>
  <c r="AJ407" i="1" s="1"/>
  <c r="AE411" i="1"/>
  <c r="AE416" i="1" s="1"/>
  <c r="AJ416" i="1" s="1"/>
  <c r="AE332" i="1"/>
  <c r="AE237" i="1"/>
  <c r="AE206" i="1"/>
  <c r="AE209" i="1" s="1"/>
  <c r="AE51" i="1" s="1"/>
  <c r="AE190" i="1"/>
  <c r="AE193" i="1" s="1"/>
  <c r="AE118" i="1"/>
  <c r="AE102" i="1"/>
  <c r="AE101" i="1"/>
  <c r="AE98" i="1"/>
  <c r="AE97" i="1"/>
  <c r="AE96" i="1"/>
  <c r="AE92" i="1"/>
  <c r="AE86" i="1"/>
  <c r="AE85" i="1"/>
  <c r="AE84" i="1"/>
  <c r="B12" i="2"/>
  <c r="B11" i="2"/>
  <c r="B9" i="2"/>
  <c r="B8" i="2"/>
  <c r="B7" i="2"/>
  <c r="A110" i="1" l="1"/>
  <c r="A111" i="1" s="1"/>
  <c r="A112" i="1" s="1"/>
  <c r="A113" i="1" s="1"/>
  <c r="A114" i="1" s="1"/>
  <c r="A115" i="1" s="1"/>
  <c r="AE628" i="1"/>
  <c r="AJ637" i="1" s="1"/>
  <c r="AJ527" i="1"/>
  <c r="AJ530" i="1"/>
  <c r="AE529" i="1"/>
  <c r="AE534" i="1" s="1"/>
  <c r="AJ534" i="1" s="1"/>
  <c r="AE192" i="1"/>
  <c r="AE518" i="1"/>
  <c r="AJ542" i="1" s="1"/>
  <c r="AJ409" i="1"/>
  <c r="AJ424" i="1"/>
  <c r="AE83" i="1"/>
  <c r="AE404" i="1"/>
  <c r="AJ425" i="1" s="1"/>
  <c r="AJ636" i="1"/>
  <c r="AJ525" i="1"/>
  <c r="W173" i="1"/>
  <c r="AJ400" i="1" l="1"/>
  <c r="AE522" i="1"/>
  <c r="AJ543" i="1" s="1"/>
  <c r="AJ518" i="1"/>
  <c r="W178" i="1"/>
  <c r="W180" i="1" s="1"/>
  <c r="W182" i="1" s="1"/>
  <c r="AE19" i="1" s="1"/>
  <c r="AE40" i="1" s="1"/>
  <c r="AE45" i="1" s="1"/>
  <c r="AE48" i="1" s="1"/>
  <c r="AE82" i="1" l="1"/>
  <c r="AJ650" i="1"/>
  <c r="AE77" i="1"/>
  <c r="AE81" i="1" s="1"/>
  <c r="Y136" i="1" l="1"/>
  <c r="AE136" i="1" s="1"/>
  <c r="AE150" i="1" s="1"/>
  <c r="AE154" i="1" l="1"/>
  <c r="AE156" i="1" s="1"/>
  <c r="AE163" i="1" s="1"/>
  <c r="O15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tc={06F48D14-3212-429E-8803-34C2836545D8}</author>
  </authors>
  <commentList>
    <comment ref="M42" authorId="0" shapeId="0" xr:uid="{06F48D14-3212-429E-8803-34C2836545D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Tope 8 UTA</t>
      </text>
    </comment>
  </commentList>
</comments>
</file>

<file path=xl/sharedStrings.xml><?xml version="1.0" encoding="utf-8"?>
<sst xmlns="http://schemas.openxmlformats.org/spreadsheetml/2006/main" count="1257" uniqueCount="732">
  <si>
    <r>
      <rPr>
        <sz val="8"/>
        <color rgb="FFFFFFFF"/>
        <rFont val="Arial"/>
        <family val="2"/>
      </rPr>
      <t>CON OBLIGACIÓN DE RESTITUCIÓN</t>
    </r>
  </si>
  <si>
    <r>
      <rPr>
        <sz val="8"/>
        <color rgb="FFFFFFFF"/>
        <rFont val="Arial"/>
        <family val="2"/>
      </rPr>
      <t>SIN OBLIGACIÓN DE RESTITUCIÓN</t>
    </r>
  </si>
  <si>
    <r>
      <rPr>
        <sz val="8"/>
        <color rgb="FFFFFFFF"/>
        <rFont val="Arial"/>
        <family val="2"/>
      </rPr>
      <t>Sin derecho a
devolución</t>
    </r>
  </si>
  <si>
    <r>
      <rPr>
        <sz val="8"/>
        <color rgb="FFFFFFFF"/>
        <rFont val="Arial"/>
        <family val="2"/>
      </rPr>
      <t>Con derecho a devolución</t>
    </r>
  </si>
  <si>
    <r>
      <rPr>
        <sz val="8"/>
        <color rgb="FFFFFFFF"/>
        <rFont val="Arial"/>
        <family val="2"/>
      </rPr>
      <t>Con derecho a
devolución</t>
    </r>
  </si>
  <si>
    <r>
      <rPr>
        <sz val="8"/>
        <color rgb="FF404040"/>
        <rFont val="Arial"/>
        <family val="2"/>
      </rPr>
      <t>Retiros o remesas afectos al IGC o IA, según art. 14 letras A) y/o D) N° 3 LIR</t>
    </r>
  </si>
  <si>
    <r>
      <rPr>
        <sz val="8"/>
        <color rgb="FF404040"/>
        <rFont val="Arial"/>
        <family val="2"/>
      </rPr>
      <t>+</t>
    </r>
  </si>
  <si>
    <r>
      <rPr>
        <sz val="8"/>
        <color rgb="FF404040"/>
        <rFont val="Arial"/>
        <family val="2"/>
      </rPr>
      <t>Dividendos afectos al IGC o IA, según art.14 letras A) y/o D) N° 3 LIR</t>
    </r>
  </si>
  <si>
    <r>
      <rPr>
        <sz val="8"/>
        <color rgb="FF404040"/>
        <rFont val="Arial"/>
        <family val="2"/>
      </rPr>
      <t>Gastos rechazados y otras partidas referidos en el art. 21 inc. 3° LIR</t>
    </r>
  </si>
  <si>
    <r>
      <rPr>
        <sz val="8"/>
        <color rgb="FF404040"/>
        <rFont val="Arial"/>
        <family val="2"/>
      </rPr>
      <t>Rentas presuntas propias y/o de terceros, según art. 14 letra B) N° 2 y art. 34 LIR</t>
    </r>
  </si>
  <si>
    <r>
      <rPr>
        <sz val="8"/>
        <color rgb="FF404040"/>
        <rFont val="Arial"/>
        <family val="2"/>
      </rPr>
      <t>Rentas asignada propias y/o de terceros, provenientes de empresas sujetas al art. 14 letra D) N° 8 LIR</t>
    </r>
  </si>
  <si>
    <r>
      <rPr>
        <sz val="8"/>
        <color rgb="FF404040"/>
        <rFont val="Arial"/>
        <family val="2"/>
      </rPr>
      <t>Rentas percibidas de los arts. 42 Nº 2 (honorarios) y 48 (rem. directores S.A.) LIR, según Recuadro N° 1</t>
    </r>
  </si>
  <si>
    <r>
      <rPr>
        <sz val="8"/>
        <color rgb="FF404040"/>
        <rFont val="Arial"/>
        <family val="2"/>
      </rPr>
      <t>Rentas exentas del IGC, según art. 54 N° 3 LIR</t>
    </r>
  </si>
  <si>
    <r>
      <rPr>
        <sz val="8"/>
        <color rgb="FF404040"/>
        <rFont val="Arial"/>
        <family val="2"/>
      </rPr>
      <t>Otras rentas de fuente chilena afectas al IGC o IA (según instrucciones)</t>
    </r>
  </si>
  <si>
    <r>
      <rPr>
        <sz val="8"/>
        <color rgb="FF404040"/>
        <rFont val="Arial"/>
        <family val="2"/>
      </rPr>
      <t>Otras rentas de fuente extranjera afectas al IGC o IA (según instrucciones)</t>
    </r>
  </si>
  <si>
    <r>
      <rPr>
        <sz val="8"/>
        <color rgb="FF404040"/>
        <rFont val="Arial"/>
        <family val="2"/>
      </rPr>
      <t>Sueldos, pensiones y otras rentas similares de fuente nacional</t>
    </r>
  </si>
  <si>
    <r>
      <rPr>
        <sz val="8"/>
        <color rgb="FF404040"/>
        <rFont val="Arial"/>
        <family val="2"/>
      </rPr>
      <t>Incremento por IDPC, según arts. 54 N° 1 y 62 LIR</t>
    </r>
  </si>
  <si>
    <r>
      <rPr>
        <sz val="8"/>
        <color rgb="FF404040"/>
        <rFont val="Arial"/>
        <family val="2"/>
      </rPr>
      <t>-</t>
    </r>
  </si>
  <si>
    <r>
      <rPr>
        <sz val="8"/>
        <color rgb="FF404040"/>
        <rFont val="Arial"/>
        <family val="2"/>
      </rPr>
      <t>SUB TOTAL (Si declara IA trasladar a código 133 o  32)</t>
    </r>
  </si>
  <si>
    <r>
      <rPr>
        <sz val="8"/>
        <color rgb="FF404040"/>
        <rFont val="Arial"/>
        <family val="2"/>
      </rPr>
      <t>=</t>
    </r>
  </si>
  <si>
    <r>
      <rPr>
        <sz val="8"/>
        <color rgb="FF404040"/>
        <rFont val="Arial"/>
        <family val="2"/>
      </rPr>
      <t>Cotizaciones previsionales correspondientes al empresario o socio, según art. 55 letra b) LIR</t>
    </r>
  </si>
  <si>
    <r>
      <rPr>
        <sz val="8"/>
        <color rgb="FF404040"/>
        <rFont val="Arial"/>
        <family val="2"/>
      </rPr>
      <t>Intereses pagados por créditos con garantía hipotecaria, según art. 55 bis LIR</t>
    </r>
  </si>
  <si>
    <r>
      <rPr>
        <sz val="8"/>
        <color rgb="FF404040"/>
        <rFont val="Arial"/>
        <family val="2"/>
      </rPr>
      <t>Dividendos hipotecarios pagados por viviendas nuevas acogidas al D.F.L. Nº 2 de 1959, según
Ley N°19.622</t>
    </r>
  </si>
  <si>
    <r>
      <rPr>
        <sz val="8"/>
        <color rgb="FF404040"/>
        <rFont val="Arial"/>
        <family val="2"/>
      </rPr>
      <t>BASE IMPONIBLE ANUAL DE IUSC o IGC (registre solo si diferencia es positiva)</t>
    </r>
  </si>
  <si>
    <r>
      <rPr>
        <sz val="8"/>
        <color rgb="FF404040"/>
        <rFont val="Arial"/>
        <family val="2"/>
      </rPr>
      <t>IGC o IUSC, según tabla (arts. 47, 52 o 52 bis LIR)</t>
    </r>
  </si>
  <si>
    <r>
      <rPr>
        <sz val="8"/>
        <color rgb="FF404040"/>
        <rFont val="Arial"/>
        <family val="2"/>
      </rPr>
      <t>IGC sobre intereses y otros rendimientos, según art. 54 bis LIR</t>
    </r>
  </si>
  <si>
    <r>
      <rPr>
        <sz val="8"/>
        <color rgb="FF404040"/>
        <rFont val="Arial"/>
        <family val="2"/>
      </rPr>
      <t>Reliquidación IGC por ganancias de capital, según art. 17 N° 8 letras a) literal v) y b) LIR</t>
    </r>
  </si>
  <si>
    <r>
      <rPr>
        <sz val="8"/>
        <color rgb="FF404040"/>
        <rFont val="Arial"/>
        <family val="2"/>
      </rPr>
      <t>Débito fiscal por ahorro neto negativo (Recuadro N° 3), según art. 3° transitorio numeral VI) Ley N° 20.780 (ex. art. 57 bis LIR)</t>
    </r>
  </si>
  <si>
    <r>
      <rPr>
        <sz val="8"/>
        <color rgb="FF404040"/>
        <rFont val="Arial"/>
        <family val="2"/>
      </rPr>
      <t>Débito fiscal por restitución crédito por IDPC, según art. 56 N° 3 inc. final LIR</t>
    </r>
  </si>
  <si>
    <r>
      <rPr>
        <sz val="8"/>
        <color rgb="FF404040"/>
        <rFont val="Arial"/>
        <family val="2"/>
      </rPr>
      <t>Tasa adicional de 10% de IGC, sobre cantidades declaradas en código 106, según art. 21 inc. 3° LIR</t>
    </r>
  </si>
  <si>
    <r>
      <rPr>
        <sz val="8"/>
        <color rgb="FF404040"/>
        <rFont val="Arial"/>
        <family val="2"/>
      </rPr>
      <t>Crédito al IGC, según art. 52 bis LIR</t>
    </r>
  </si>
  <si>
    <r>
      <rPr>
        <sz val="8"/>
        <color rgb="FF404040"/>
        <rFont val="Arial"/>
        <family val="2"/>
      </rPr>
      <t>Crédito por asignaciones por causa de muerte Ley N° 16.271, según art. 17 N° 8 letra b) literal vi) LIR</t>
    </r>
  </si>
  <si>
    <r>
      <rPr>
        <sz val="8"/>
        <color rgb="FF404040"/>
        <rFont val="Arial"/>
        <family val="2"/>
      </rPr>
      <t>Crédito al IGC por fomento forestal, según D.L. N° 701 de 1974</t>
    </r>
  </si>
  <si>
    <r>
      <rPr>
        <sz val="8"/>
        <color rgb="FF404040"/>
        <rFont val="Arial"/>
        <family val="2"/>
      </rPr>
      <t>Crédito proporcional al IGC por rentas exentas declaradas en código 152, según art. 56 N° 2 LIR</t>
    </r>
  </si>
  <si>
    <r>
      <rPr>
        <sz val="8"/>
        <color rgb="FF404040"/>
        <rFont val="Arial"/>
        <family val="2"/>
      </rPr>
      <t>Crédito al IGC por Impuesto Tasa Adicional, según ex. art. 21 LIR</t>
    </r>
  </si>
  <si>
    <r>
      <rPr>
        <sz val="8"/>
        <color rgb="FF404040"/>
        <rFont val="Arial"/>
        <family val="2"/>
      </rPr>
      <t>Crédito al IGC por donaciones para fines deportivos, según art. 62 y sgtes. Ley N° 19.712</t>
    </r>
  </si>
  <si>
    <r>
      <rPr>
        <sz val="8"/>
        <color rgb="FF404040"/>
        <rFont val="Arial"/>
        <family val="2"/>
      </rPr>
      <t>Crédito al IGC por IDPC sin derecho a devolución, según arts. 20 N° 1 letra a), 41 A N° 4 letra A) letra a) y 56 N° 3 LIR</t>
    </r>
  </si>
  <si>
    <r>
      <rPr>
        <sz val="8"/>
        <color rgb="FF404040"/>
        <rFont val="Arial"/>
        <family val="2"/>
      </rPr>
      <t>Crédito al IGC del 5% sobre total de retiros o dividendos que excedan de 310 UTA que tengan derecho a crédito por IDPC con obligación de restitución, según art. 56 N° 4 LIR</t>
    </r>
  </si>
  <si>
    <r>
      <rPr>
        <sz val="8"/>
        <color rgb="FF404040"/>
        <rFont val="Arial"/>
        <family val="2"/>
      </rPr>
      <t>Crédito al IGC por Impuesto Territorial pagado por explotación de bienes raíces no agrícolas, según art. 56 N° 5 LIR</t>
    </r>
  </si>
  <si>
    <r>
      <rPr>
        <sz val="8"/>
        <color rgb="FF404040"/>
        <rFont val="Arial"/>
        <family val="2"/>
      </rPr>
      <t>Crédito al IGC por art. 33 bis LIR, según art. 14 letra D) N°8 letra a) numeral (v) LIR</t>
    </r>
  </si>
  <si>
    <r>
      <rPr>
        <sz val="8"/>
        <color rgb="FF404040"/>
        <rFont val="Arial"/>
        <family val="2"/>
      </rPr>
      <t>Crédito al IGC o IUSC por gastos en educación, según art. 55 ter LIR</t>
    </r>
  </si>
  <si>
    <r>
      <rPr>
        <sz val="8"/>
        <color rgb="FF404040"/>
        <rFont val="Arial"/>
        <family val="2"/>
      </rPr>
      <t>Crédito al IGC o IUSC por donaciones para fines sociales, según art. 1° bis Ley N° 19.885</t>
    </r>
  </si>
  <si>
    <r>
      <rPr>
        <sz val="8"/>
        <color rgb="FF404040"/>
        <rFont val="Arial"/>
        <family val="2"/>
      </rPr>
      <t>Crédito al IGC por donaciones a universidades, institutos profesionales y centros de formación técnica, según art. 69 Ley N° 18.681</t>
    </r>
  </si>
  <si>
    <r>
      <rPr>
        <sz val="8"/>
        <color rgb="FF404040"/>
        <rFont val="Arial"/>
        <family val="2"/>
      </rPr>
      <t>Crédito al IGC por ingreso diferido, según art. 14 letra D) N°8 letra d) numeral (ii) LIR</t>
    </r>
  </si>
  <si>
    <r>
      <rPr>
        <sz val="8"/>
        <color rgb="FF404040"/>
        <rFont val="Arial"/>
        <family val="2"/>
      </rPr>
      <t>Crédito al IUSC  o IGC por impuestos soportados en el exterior, según arts. 41 A N°4 letra B) o N° 5 LIR</t>
    </r>
  </si>
  <si>
    <r>
      <rPr>
        <sz val="8"/>
        <color rgb="FF404040"/>
        <rFont val="Arial"/>
        <family val="2"/>
      </rPr>
      <t>Crédito al IGC o IUSC por IUSC, según art. 56 N° 2 LIR</t>
    </r>
  </si>
  <si>
    <r>
      <rPr>
        <sz val="8"/>
        <color rgb="FF404040"/>
        <rFont val="Arial"/>
        <family val="2"/>
      </rPr>
      <t>Crédito al IGC o IUSC por ahorro neto positivo (Recuadro N° 3), según art. 3° transitorio numeral VI) Ley N° 20.780 (ex. art. 57 bis LIR)</t>
    </r>
  </si>
  <si>
    <r>
      <rPr>
        <sz val="8"/>
        <color rgb="FF404040"/>
        <rFont val="Arial"/>
        <family val="2"/>
      </rPr>
      <t>Crédito al IGC o IUSC por IDPC con derecho a devolución, según art. 56 N° 3 LIR</t>
    </r>
  </si>
  <si>
    <r>
      <rPr>
        <sz val="8"/>
        <color rgb="FF404040"/>
        <rFont val="Arial"/>
        <family val="2"/>
      </rPr>
      <t>Crédito al IGC por impuestos soportados en el exterior, según art. 41 A N° 4 letra A) letra b) LIR</t>
    </r>
  </si>
  <si>
    <r>
      <rPr>
        <sz val="8"/>
        <color rgb="FF404040"/>
        <rFont val="Arial"/>
        <family val="2"/>
      </rPr>
      <t>Crédito al IGC por donaciones al Fondo Nacional de Reconstrucción, según arts. 5 y 9 Ley N° 20.444</t>
    </r>
  </si>
  <si>
    <r>
      <rPr>
        <sz val="8"/>
        <color rgb="FF404040"/>
        <rFont val="Arial"/>
        <family val="2"/>
      </rPr>
      <t>Crédito al IGC o IUSC por donaciones para fines culturales, según art.8 Ley N° 18.985</t>
    </r>
  </si>
  <si>
    <r>
      <rPr>
        <sz val="8"/>
        <color rgb="FF404040"/>
        <rFont val="Arial"/>
        <family val="2"/>
      </rPr>
      <t>IGC O IUSC, DÉBITO FISCAL Y/O TASA ADICIONAL DETERMINADO</t>
    </r>
  </si>
  <si>
    <r>
      <rPr>
        <sz val="8"/>
        <color rgb="FF404040"/>
        <rFont val="Arial"/>
        <family val="2"/>
      </rPr>
      <t>IDPC de empresas acogidas al régimen Pro Pyme, según art. 14 letra D) N° 3 LIR</t>
    </r>
  </si>
  <si>
    <r>
      <rPr>
        <sz val="8"/>
        <color rgb="FF404040"/>
        <rFont val="Arial"/>
        <family val="2"/>
      </rPr>
      <t>IDPC de empresas acogidas al régimen de imputación parcial de créditos, según art. 14 letra A) LIR</t>
    </r>
  </si>
  <si>
    <r>
      <rPr>
        <sz val="8"/>
        <color rgb="FF404040"/>
        <rFont val="Arial"/>
        <family val="2"/>
      </rPr>
      <t>IDPC sobre rentas presuntas, según art. 34 LIR</t>
    </r>
  </si>
  <si>
    <r>
      <rPr>
        <sz val="8"/>
        <color rgb="FF404040"/>
        <rFont val="Arial"/>
        <family val="2"/>
      </rPr>
      <t>IDPC sobre rentas efectivas determinadas sin contabilidad completa</t>
    </r>
  </si>
  <si>
    <r>
      <rPr>
        <sz val="8"/>
        <color rgb="FF404040"/>
        <rFont val="Arial"/>
        <family val="2"/>
      </rPr>
      <t>Impuesto de 40% empresas del Estado, según art. 2º D.L. N° 2.398 de 1978</t>
    </r>
  </si>
  <si>
    <r>
      <rPr>
        <sz val="8"/>
        <color rgb="FF404040"/>
        <rFont val="Arial"/>
        <family val="2"/>
      </rPr>
      <t>Pago voluntario a título de IDPC, según art. 14 letra A) N° 6 LIR</t>
    </r>
  </si>
  <si>
    <r>
      <rPr>
        <sz val="8"/>
        <color rgb="FF404040"/>
        <rFont val="Arial"/>
        <family val="2"/>
      </rPr>
      <t>Diferencia de créditos por IDPC otorgados en forma indebida o en exceso, según art. 14 letra A) N° 7 LIR</t>
    </r>
  </si>
  <si>
    <r>
      <rPr>
        <sz val="8"/>
        <color rgb="FF404040"/>
        <rFont val="Arial"/>
        <family val="2"/>
      </rPr>
      <t>Impuesto específico a la actividad minera, según art. 64 bis LIR</t>
    </r>
  </si>
  <si>
    <r>
      <rPr>
        <sz val="8"/>
        <color rgb="FF404040"/>
        <rFont val="Arial"/>
        <family val="2"/>
      </rPr>
      <t>Impuesto único de 10% por enajenación de bienes raíces, según art. 17 N° 8 letra b) LIR y/o art. 4 Ley N° 21.078</t>
    </r>
  </si>
  <si>
    <r>
      <rPr>
        <sz val="8"/>
        <color rgb="FF404040"/>
        <rFont val="Arial"/>
        <family val="2"/>
      </rPr>
      <t>Impuesto único de 40% sobre gastos rechazados y otras partidas, según art. 21 inc. 1°, art. 14 letra A) N° 9 LIR</t>
    </r>
  </si>
  <si>
    <r>
      <rPr>
        <sz val="8"/>
        <color rgb="FF404040"/>
        <rFont val="Arial"/>
        <family val="2"/>
      </rPr>
      <t>Impuesto único de 10% por enajenación o rescate de acciones de S.A. con presencia bursátil, de cuotas de fondos de
inversión y fondos mutuos, según art. 107 LIR vigente a partir del 02.09.2022</t>
    </r>
  </si>
  <si>
    <r>
      <rPr>
        <sz val="8"/>
        <color rgb="FF404040"/>
        <rFont val="Arial"/>
        <family val="2"/>
      </rPr>
      <t>Contribución para el desarrollo regional según art. 32 Ley N° 21.210</t>
    </r>
  </si>
  <si>
    <r>
      <rPr>
        <sz val="8"/>
        <color rgb="FF404040"/>
        <rFont val="Arial"/>
        <family val="2"/>
      </rPr>
      <t>IA en carácter de único (activos subyacentes), según art. 58 N° 3 LIR</t>
    </r>
  </si>
  <si>
    <r>
      <rPr>
        <sz val="8"/>
        <color rgb="FF404040"/>
        <rFont val="Arial"/>
        <family val="2"/>
      </rPr>
      <t>Impuesto único de 10%, según art. 82 del art. 1° Ley N° 20.712</t>
    </r>
  </si>
  <si>
    <r>
      <rPr>
        <sz val="8"/>
        <color rgb="FF404040"/>
        <rFont val="Arial"/>
        <family val="2"/>
      </rPr>
      <t>Impuesto único por exceso de endeudamiento, según art. 41 F LIR</t>
    </r>
  </si>
  <si>
    <r>
      <rPr>
        <sz val="8"/>
        <color rgb="FF404040"/>
        <rFont val="Arial"/>
        <family val="2"/>
      </rPr>
      <t>IA según ex D.L. N° 600 de 1974</t>
    </r>
  </si>
  <si>
    <r>
      <rPr>
        <sz val="8"/>
        <color rgb="FF404040"/>
        <rFont val="Arial"/>
        <family val="2"/>
      </rPr>
      <t>IA según arts. 58 N° 1 y 2 y 60 inc. 1° LIR</t>
    </r>
  </si>
  <si>
    <r>
      <rPr>
        <sz val="8"/>
        <color rgb="FF404040"/>
        <rFont val="Arial"/>
        <family val="2"/>
      </rPr>
      <t>Impuesto único tasa 25% por distribuciones desproporcionadas, según art. 39° transitorio Ley N° 21.210</t>
    </r>
  </si>
  <si>
    <r>
      <rPr>
        <sz val="8"/>
        <color rgb="FF404040"/>
        <rFont val="Arial"/>
        <family val="2"/>
      </rPr>
      <t>PPUA sin derecho a devolución, según art. 27° transitorio de la Ley N° 21.210</t>
    </r>
  </si>
  <si>
    <r>
      <rPr>
        <sz val="8"/>
        <color rgb="FF404040"/>
        <rFont val="Arial"/>
        <family val="2"/>
      </rPr>
      <t>Remanente de crédito por reliquidación del IUSC y/o por ahorro neto positivo, proveniente de códigos 162 y/o 174</t>
    </r>
  </si>
  <si>
    <r>
      <rPr>
        <sz val="8"/>
        <color rgb="FF404040"/>
        <rFont val="Arial"/>
        <family val="2"/>
      </rPr>
      <t>Remanente de crédito por IDPC proveniente de códigos 1638 y/o 610</t>
    </r>
  </si>
  <si>
    <r>
      <rPr>
        <sz val="8"/>
        <color rgb="FF404040"/>
        <rFont val="Arial"/>
        <family val="2"/>
      </rPr>
      <t>PPM puestos a disposición de los propietarios de empresas del régimen de transparencia tributaria del art. 14 letra D) N° 8 LIR</t>
    </r>
  </si>
  <si>
    <r>
      <rPr>
        <sz val="8"/>
        <color rgb="FF404040"/>
        <rFont val="Arial"/>
        <family val="2"/>
      </rPr>
      <t>Cargo por cotizaciones previsionales, según arts. 89 y sgtes. D.L. N° 3.500 de 1980</t>
    </r>
  </si>
  <si>
    <r>
      <rPr>
        <sz val="8"/>
        <color rgb="FF404040"/>
        <rFont val="Arial"/>
        <family val="2"/>
      </rPr>
      <t>Monto a pagar cuota(s) préstamo(s) tasa 0% (préstamos solidarios del Estado)</t>
    </r>
  </si>
  <si>
    <r>
      <rPr>
        <sz val="8"/>
        <color rgb="FF585858"/>
        <rFont val="Arial"/>
        <family val="2"/>
      </rPr>
      <t>+</t>
    </r>
  </si>
  <si>
    <r>
      <rPr>
        <sz val="8"/>
        <color rgb="FF404040"/>
        <rFont val="Arial"/>
        <family val="2"/>
      </rPr>
      <t>Monto a pagar cuota anticipo solidario para pago de cotizaciones, según art. 21 inc. 1° y 3° Ley N° 21.354</t>
    </r>
  </si>
  <si>
    <r>
      <rPr>
        <sz val="8"/>
        <color rgb="FF585858"/>
        <rFont val="Arial"/>
        <family val="2"/>
      </rPr>
      <t>=</t>
    </r>
  </si>
  <si>
    <r>
      <rPr>
        <sz val="8"/>
        <color rgb="FF585858"/>
        <rFont val="Arial"/>
        <family val="2"/>
      </rPr>
      <t>-</t>
    </r>
  </si>
  <si>
    <r>
      <rPr>
        <sz val="8"/>
        <color rgb="FF585858"/>
        <rFont val="Arial"/>
        <family val="2"/>
      </rPr>
      <t>Honorarios anuales con retención</t>
    </r>
  </si>
  <si>
    <r>
      <rPr>
        <sz val="8"/>
        <color rgb="FF585858"/>
        <rFont val="Arial"/>
        <family val="2"/>
      </rPr>
      <t>Honorarios anuales sin retención</t>
    </r>
  </si>
  <si>
    <r>
      <rPr>
        <sz val="8"/>
        <color rgb="FF585858"/>
        <rFont val="Arial"/>
        <family val="2"/>
      </rPr>
      <t>Honorarios líquidos percibidos de fuente extranjera</t>
    </r>
  </si>
  <si>
    <r>
      <rPr>
        <sz val="8"/>
        <color rgb="FF585858"/>
        <rFont val="Arial"/>
        <family val="2"/>
      </rPr>
      <t>Incremento por impuestos soportados en el extranjero</t>
    </r>
  </si>
  <si>
    <r>
      <rPr>
        <b/>
        <sz val="8"/>
        <color rgb="FF585858"/>
        <rFont val="Arial"/>
        <family val="2"/>
      </rPr>
      <t>Total ingresos brutos</t>
    </r>
  </si>
  <si>
    <r>
      <rPr>
        <sz val="8"/>
        <color rgb="FF585858"/>
        <rFont val="Arial"/>
        <family val="2"/>
      </rPr>
      <t>Participación en sociedades de profesionales de 2ª Categoría</t>
    </r>
  </si>
  <si>
    <r>
      <rPr>
        <sz val="8"/>
        <color rgb="FF585858"/>
        <rFont val="Arial"/>
        <family val="2"/>
      </rPr>
      <t>Monto ahorro previsional, según art. 42 bis inc. 1° LIR</t>
    </r>
  </si>
  <si>
    <r>
      <rPr>
        <sz val="8"/>
        <color rgb="FF585858"/>
        <rFont val="Arial"/>
        <family val="2"/>
      </rPr>
      <t>Gastos efectivos (solo rebajables del código 547)</t>
    </r>
  </si>
  <si>
    <r>
      <rPr>
        <sz val="8"/>
        <color rgb="FF585858"/>
        <rFont val="Arial"/>
        <family val="2"/>
      </rPr>
      <t>Gastos presuntos: 30% sobre el código 547, con tope de 15 UTA</t>
    </r>
  </si>
  <si>
    <r>
      <rPr>
        <sz val="8"/>
        <color rgb="FF585858"/>
        <rFont val="Arial"/>
        <family val="2"/>
      </rPr>
      <t>Rebaja por presunción de asignación de zona  D.L. N° 889 de 1975</t>
    </r>
  </si>
  <si>
    <r>
      <rPr>
        <b/>
        <sz val="8"/>
        <color rgb="FF585858"/>
        <rFont val="Arial"/>
        <family val="2"/>
      </rPr>
      <t>Total honorarios</t>
    </r>
  </si>
  <si>
    <r>
      <rPr>
        <sz val="8"/>
        <color rgb="FF585858"/>
        <rFont val="Arial"/>
        <family val="2"/>
      </rPr>
      <t>Total remuneraciones directores S.A.</t>
    </r>
  </si>
  <si>
    <r>
      <rPr>
        <sz val="8"/>
        <color rgb="FF585858"/>
        <rFont val="Arial"/>
        <family val="2"/>
      </rPr>
      <t>Total rentas y retenciones</t>
    </r>
  </si>
  <si>
    <r>
      <rPr>
        <sz val="8"/>
        <color rgb="FF404040"/>
        <rFont val="Arial"/>
        <family val="2"/>
      </rPr>
      <t>Participaciones en ingresos brutos sociedades de profesionales de 2ª Categoría</t>
    </r>
  </si>
  <si>
    <r>
      <rPr>
        <sz val="8"/>
        <color rgb="FF404040"/>
        <rFont val="Arial"/>
        <family val="2"/>
      </rPr>
      <t>Trasladar a código 110, solo personas naturales</t>
    </r>
  </si>
  <si>
    <r>
      <rPr>
        <sz val="8"/>
        <color rgb="FF404040"/>
        <rFont val="Arial"/>
        <family val="2"/>
      </rPr>
      <t>Trasladar a código 198</t>
    </r>
  </si>
  <si>
    <r>
      <rPr>
        <sz val="8"/>
        <color rgb="FF404040"/>
        <rFont val="Arial"/>
        <family val="2"/>
      </rPr>
      <t>Precios de enajenaciones del conjunto de los bienes raíces situados en Chile</t>
    </r>
  </si>
  <si>
    <r>
      <rPr>
        <u/>
        <sz val="8"/>
        <color rgb="FF404040"/>
        <rFont val="Arial"/>
        <family val="2"/>
      </rPr>
      <t>Menos</t>
    </r>
    <r>
      <rPr>
        <sz val="8"/>
        <color rgb="FF404040"/>
        <rFont val="Arial"/>
        <family val="2"/>
      </rPr>
      <t>: valor de adquisición de los bienes raíces reajustados</t>
    </r>
  </si>
  <si>
    <r>
      <rPr>
        <u/>
        <sz val="8"/>
        <color rgb="FF404040"/>
        <rFont val="Arial"/>
        <family val="2"/>
      </rPr>
      <t>Menos</t>
    </r>
    <r>
      <rPr>
        <sz val="8"/>
        <color rgb="FF404040"/>
        <rFont val="Arial"/>
        <family val="2"/>
      </rPr>
      <t>: mejoras que hayan aumentado el valor de los bienes raíces reajustadas</t>
    </r>
  </si>
  <si>
    <r>
      <rPr>
        <sz val="8"/>
        <color rgb="FF404040"/>
        <rFont val="Arial"/>
        <family val="2"/>
      </rPr>
      <t>Mayor o menor valor percibido o devengado</t>
    </r>
  </si>
  <si>
    <r>
      <rPr>
        <u/>
        <sz val="8"/>
        <color rgb="FF404040"/>
        <rFont val="Arial"/>
        <family val="2"/>
      </rPr>
      <t>Menos</t>
    </r>
    <r>
      <rPr>
        <sz val="8"/>
        <color rgb="FF404040"/>
        <rFont val="Arial"/>
        <family val="2"/>
      </rPr>
      <t>: ingreso no renta equivalente a 8.000 UF o saldo del ejercicio anterior</t>
    </r>
  </si>
  <si>
    <r>
      <rPr>
        <sz val="8"/>
        <color rgb="FF404040"/>
        <rFont val="Arial"/>
        <family val="2"/>
      </rPr>
      <t>Mayor valor percibido o devengado afecto a impuesto</t>
    </r>
  </si>
  <si>
    <r>
      <rPr>
        <sz val="8"/>
        <color rgb="FF404040"/>
        <rFont val="Arial"/>
        <family val="2"/>
      </rPr>
      <t>Saldo de ingreso no renta a utilizar en los ejercicios siguientes</t>
    </r>
  </si>
  <si>
    <r>
      <rPr>
        <sz val="8"/>
        <color rgb="FF404040"/>
        <rFont val="Arial"/>
        <family val="2"/>
      </rPr>
      <t>Total ahorro neto positivo del ejercicio</t>
    </r>
  </si>
  <si>
    <r>
      <rPr>
        <sz val="8"/>
        <color rgb="FF404040"/>
        <rFont val="Arial"/>
        <family val="2"/>
      </rPr>
      <t>Ahorro neto positivo utilizado en el ejercicio</t>
    </r>
  </si>
  <si>
    <r>
      <rPr>
        <sz val="8"/>
        <color rgb="FF404040"/>
        <rFont val="Arial"/>
        <family val="2"/>
      </rPr>
      <t>Remanente ahorro neto positivo del ejercicio siguiente</t>
    </r>
  </si>
  <si>
    <r>
      <rPr>
        <sz val="8"/>
        <color rgb="FF404040"/>
        <rFont val="Arial"/>
        <family val="2"/>
      </rPr>
      <t>Total ahorro neto negativo del ejercicio</t>
    </r>
  </si>
  <si>
    <r>
      <rPr>
        <sz val="8"/>
        <color rgb="FF404040"/>
        <rFont val="Arial"/>
        <family val="2"/>
      </rPr>
      <t>Cuota exenta 10 UTA</t>
    </r>
  </si>
  <si>
    <r>
      <rPr>
        <sz val="8"/>
        <color rgb="FF404040"/>
        <rFont val="Arial"/>
        <family val="2"/>
      </rPr>
      <t>Resultado neto de las operaciones del ejercicio</t>
    </r>
  </si>
  <si>
    <r>
      <rPr>
        <sz val="8"/>
        <color rgb="FF404040"/>
        <rFont val="Arial"/>
        <family val="2"/>
      </rPr>
      <t>Pérdida de arrastre del ejercicio anterior actualizada</t>
    </r>
  </si>
  <si>
    <r>
      <rPr>
        <sz val="8"/>
        <color rgb="FF404040"/>
        <rFont val="Arial"/>
        <family val="2"/>
      </rPr>
      <t>Base imponible o pérdida del ejercicio</t>
    </r>
  </si>
  <si>
    <r>
      <rPr>
        <sz val="8"/>
        <color rgb="FF404040"/>
        <rFont val="Arial"/>
        <family val="2"/>
      </rPr>
      <t>Remanente ejercicio anterior</t>
    </r>
  </si>
  <si>
    <r>
      <rPr>
        <sz val="8"/>
        <color rgb="FF404040"/>
        <rFont val="Arial"/>
        <family val="2"/>
      </rPr>
      <t>Crédito recibido en el ejercicio</t>
    </r>
  </si>
  <si>
    <r>
      <rPr>
        <sz val="8"/>
        <color rgb="FF404040"/>
        <rFont val="Arial"/>
        <family val="2"/>
      </rPr>
      <t>Crédito imputado en el ejercicio</t>
    </r>
  </si>
  <si>
    <r>
      <rPr>
        <sz val="8"/>
        <color rgb="FF252525"/>
        <rFont val="Arial"/>
        <family val="2"/>
      </rPr>
      <t>Remanente para ejercicio siguiente</t>
    </r>
  </si>
  <si>
    <r>
      <rPr>
        <sz val="8"/>
        <color rgb="FF404040"/>
        <rFont val="Arial"/>
        <family val="2"/>
      </rPr>
      <t>Préstamos efectuados a propietarios, socios o accionistas en el ejercicio</t>
    </r>
  </si>
  <si>
    <r>
      <rPr>
        <sz val="8"/>
        <color rgb="FF404040"/>
        <rFont val="Arial"/>
        <family val="2"/>
      </rPr>
      <t>Total de cantidades adeudadas, pagadas, abonadas en cuenta o puestas a disposición de relacionados en el exterior (arts. 31 inc. 3° y 59 LIR)</t>
    </r>
  </si>
  <si>
    <r>
      <rPr>
        <sz val="8"/>
        <color rgb="FF404040"/>
        <rFont val="Arial"/>
        <family val="2"/>
      </rPr>
      <t>Cantidades adeudadas, pagadas, abonadas en cuenta o puestas a disposición de relacionados en el exterior, cuyo IA no ha sido enterado (arts. 31 inc.  3° y 59 LIR)</t>
    </r>
  </si>
  <si>
    <r>
      <rPr>
        <sz val="8"/>
        <color rgb="FF404040"/>
        <rFont val="Arial"/>
        <family val="2"/>
      </rPr>
      <t>Total pasivos contraídos en Chile</t>
    </r>
  </si>
  <si>
    <r>
      <rPr>
        <sz val="8"/>
        <color rgb="FF404040"/>
        <rFont val="Arial"/>
        <family val="2"/>
      </rPr>
      <t>Beneficio antes de gastos financieros (EBITDA)</t>
    </r>
  </si>
  <si>
    <r>
      <rPr>
        <sz val="8"/>
        <color rgb="FF404040"/>
        <rFont val="Arial"/>
        <family val="2"/>
      </rPr>
      <t>Renta imponible extranjera (art. 41 A  N° 3 LIR)</t>
    </r>
  </si>
  <si>
    <r>
      <rPr>
        <sz val="8"/>
        <color rgb="FF404040"/>
        <rFont val="Arial"/>
        <family val="2"/>
      </rPr>
      <t>Total del activo</t>
    </r>
  </si>
  <si>
    <r>
      <rPr>
        <sz val="8"/>
        <color rgb="FF404040"/>
        <rFont val="Arial"/>
        <family val="2"/>
      </rPr>
      <t>Total del pasivo</t>
    </r>
  </si>
  <si>
    <r>
      <rPr>
        <sz val="8"/>
        <color rgb="FF404040"/>
        <rFont val="Arial"/>
        <family val="2"/>
      </rPr>
      <t>Saldo de caja (sólo dinero en efectivo y documentos al día, según arqueo)</t>
    </r>
  </si>
  <si>
    <r>
      <rPr>
        <sz val="8"/>
        <color rgb="FF404040"/>
        <rFont val="Arial"/>
        <family val="2"/>
      </rPr>
      <t>Capital efectivo</t>
    </r>
  </si>
  <si>
    <r>
      <rPr>
        <sz val="8"/>
        <color rgb="FF404040"/>
        <rFont val="Arial"/>
        <family val="2"/>
      </rPr>
      <t>Saldo cuenta corriente bancaria según, conciliación</t>
    </r>
  </si>
  <si>
    <r>
      <rPr>
        <sz val="8"/>
        <color rgb="FF404040"/>
        <rFont val="Arial"/>
        <family val="2"/>
      </rPr>
      <t>Existencia final</t>
    </r>
  </si>
  <si>
    <r>
      <rPr>
        <sz val="8"/>
        <color rgb="FF404040"/>
        <rFont val="Arial"/>
        <family val="2"/>
      </rPr>
      <t>Bienes adquiridos contrato leasing</t>
    </r>
  </si>
  <si>
    <r>
      <rPr>
        <sz val="8"/>
        <color rgb="FF404040"/>
        <rFont val="Arial"/>
        <family val="2"/>
      </rPr>
      <t>Activo inmovilizado</t>
    </r>
  </si>
  <si>
    <r>
      <rPr>
        <sz val="8"/>
        <color rgb="FF404040"/>
        <rFont val="Arial"/>
        <family val="2"/>
      </rPr>
      <t>Activo gasto diferido goodwill tributario</t>
    </r>
  </si>
  <si>
    <r>
      <rPr>
        <sz val="8"/>
        <color rgb="FF404040"/>
        <rFont val="Arial"/>
        <family val="2"/>
      </rPr>
      <t>Activo intangible goodwill tributario (Ley N° 20.780)</t>
    </r>
  </si>
  <si>
    <r>
      <rPr>
        <sz val="8"/>
        <color rgb="FF404040"/>
        <rFont val="Arial"/>
        <family val="2"/>
      </rPr>
      <t>Patrimonio financiero</t>
    </r>
  </si>
  <si>
    <r>
      <rPr>
        <sz val="8"/>
        <color rgb="FF404040"/>
        <rFont val="Arial"/>
        <family val="2"/>
      </rPr>
      <t>Utilidades financieras capitalizadas</t>
    </r>
  </si>
  <si>
    <r>
      <rPr>
        <sz val="8"/>
        <color rgb="FF404040"/>
        <rFont val="Arial"/>
        <family val="2"/>
      </rPr>
      <t>Gastos adeudados o pagados por cuotas de bienes en leasing</t>
    </r>
  </si>
  <si>
    <r>
      <rPr>
        <sz val="8"/>
        <color rgb="FF404040"/>
        <rFont val="Arial"/>
        <family val="2"/>
      </rPr>
      <t>Monto del capital  directa o indirectamente financiado por partes relacionadas</t>
    </r>
  </si>
  <si>
    <r>
      <rPr>
        <sz val="8"/>
        <color rgb="FF404040"/>
        <rFont val="Arial"/>
        <family val="2"/>
      </rPr>
      <t>TEX</t>
    </r>
  </si>
  <si>
    <r>
      <rPr>
        <sz val="8"/>
        <color rgb="FF404040"/>
        <rFont val="Arial"/>
        <family val="2"/>
      </rPr>
      <t>TEF</t>
    </r>
  </si>
  <si>
    <r>
      <rPr>
        <sz val="8"/>
        <color rgb="FF404040"/>
        <rFont val="Arial"/>
        <family val="2"/>
      </rPr>
      <t>Retiros, remesas o distribuciones afectos a IGC o IA, no Imputados a los RTRE</t>
    </r>
  </si>
  <si>
    <r>
      <rPr>
        <sz val="8"/>
        <color rgb="FF404040"/>
        <rFont val="Arial"/>
        <family val="2"/>
      </rPr>
      <t>Retiros, remesas o distribuciones afectos a IGC o IA, imputados a las utilidades de balance en exceso de las tributables (UBET)</t>
    </r>
  </si>
  <si>
    <r>
      <rPr>
        <sz val="8"/>
        <color rgb="FF404040"/>
        <rFont val="Arial"/>
        <family val="2"/>
      </rPr>
      <t>Depreciación acelerada vehículos eléctricos o híbridos con recarga eléctrica exterior u otros calificados como cero emisiones por resolución fundada del Ministerio de Energía (art. 8 Ley N° 21.305)</t>
    </r>
  </si>
  <si>
    <r>
      <rPr>
        <sz val="8"/>
        <color rgb="FF404040"/>
        <rFont val="Arial"/>
        <family val="2"/>
      </rPr>
      <t>Depreciación normal vehículos eléctricos o híbridos con recarga eléctrica exterior u otros calificados como cero emisiones por resolución fundada del Ministerio de Energía (art. 8 Ley N° 21.305)</t>
    </r>
  </si>
  <si>
    <r>
      <rPr>
        <sz val="8"/>
        <color rgb="FF404040"/>
        <rFont val="Arial"/>
        <family val="2"/>
      </rPr>
      <t>Saldo total de rentas exentas de IGC (art. 11 Ley N° 18.401, rentas del capitalismo popular)</t>
    </r>
  </si>
  <si>
    <r>
      <rPr>
        <sz val="8"/>
        <color rgb="FF404040"/>
        <rFont val="Arial"/>
        <family val="2"/>
      </rPr>
      <t>Saldo exceso de retiros de 2014, determinados al 31 de diciembre para ejercicios siguientes</t>
    </r>
  </si>
  <si>
    <r>
      <rPr>
        <sz val="8"/>
        <color rgb="FF404040"/>
        <rFont val="Arial"/>
        <family val="2"/>
      </rPr>
      <t>Saldo de crédito por IDPC no sujetos a restitución generados hasta el 31.12.2019</t>
    </r>
  </si>
  <si>
    <r>
      <rPr>
        <sz val="8"/>
        <color rgb="FF404040"/>
        <rFont val="Arial"/>
        <family val="2"/>
      </rPr>
      <t>Saldo de crédito por IDPC no sujetos a restitución generados a contar del 01.01.2020</t>
    </r>
  </si>
  <si>
    <r>
      <rPr>
        <sz val="8"/>
        <color rgb="FF404040"/>
        <rFont val="Arial"/>
        <family val="2"/>
      </rPr>
      <t>Saldo crédito Impuesto Tasa Adicional ex art. 21 LIR</t>
    </r>
  </si>
  <si>
    <r>
      <rPr>
        <sz val="8"/>
        <color rgb="FF404040"/>
        <rFont val="Arial"/>
        <family val="2"/>
      </rPr>
      <t>Saldo de excedente base imponible IDPC voluntario a imputar ejercicio siguientes</t>
    </r>
  </si>
  <si>
    <r>
      <rPr>
        <sz val="8"/>
        <color rgb="FF404040"/>
        <rFont val="Arial"/>
        <family val="2"/>
      </rPr>
      <t>Saldo o aporte inicial del ejercicio de la asociación o cuentas en participación o del encargo fiduciario a informar por el gestor</t>
    </r>
  </si>
  <si>
    <r>
      <rPr>
        <sz val="8"/>
        <color rgb="FF404040"/>
        <rFont val="Arial"/>
        <family val="2"/>
      </rPr>
      <t>Saldo final del ejercicio de la asociación o cuentas en participación o del encargo fiduciario a informar por el gestor</t>
    </r>
  </si>
  <si>
    <r>
      <rPr>
        <sz val="8"/>
        <color rgb="FF404040"/>
        <rFont val="Arial"/>
        <family val="2"/>
      </rPr>
      <t>Crédito por IDPC asignado en el ejercicio a los partícipes o beneficiarios de la asociación o cuentas en participación o del encargo fiduciario</t>
    </r>
  </si>
  <si>
    <r>
      <rPr>
        <sz val="8"/>
        <color rgb="FF404040"/>
        <rFont val="Arial"/>
        <family val="2"/>
      </rPr>
      <t>Crédito IPE asignado en el ejercicio a los partícipes o beneficiarios de la asociación o cuentas en participación o del encargo fiduciario</t>
    </r>
  </si>
  <si>
    <r>
      <rPr>
        <sz val="8"/>
        <color rgb="FF404040"/>
        <rFont val="Arial"/>
        <family val="2"/>
      </rPr>
      <t>Ingreso  diferido a  imputar  en  el ejercicio</t>
    </r>
  </si>
  <si>
    <r>
      <rPr>
        <sz val="8"/>
        <color rgb="FF404040"/>
        <rFont val="Arial"/>
        <family val="2"/>
      </rPr>
      <t>Saldo de ingreso diferido pendiente de tributación de acuerdo al art. 14 letra D) N°8,
letra (d) de la LIR, art. 40° transitorio  de la Ley N° 21.210 y Circular N° 62 de 2020</t>
    </r>
  </si>
  <si>
    <r>
      <rPr>
        <sz val="8"/>
        <color rgb="FF404040"/>
        <rFont val="Arial"/>
        <family val="2"/>
      </rPr>
      <t>Saldo de ingreso diferido pendiente de tributación de acuerdo al art. 15° transitorio de
la Ley N° 21.210</t>
    </r>
  </si>
  <si>
    <r>
      <rPr>
        <sz val="8"/>
        <color rgb="FF404040"/>
        <rFont val="Arial"/>
        <family val="2"/>
      </rPr>
      <t>TOTAL Saldo ingreso diferido a imputar en los ejercicios siguientes</t>
    </r>
  </si>
  <si>
    <r>
      <rPr>
        <b/>
        <sz val="8"/>
        <color rgb="FF404040"/>
        <rFont val="Arial"/>
        <family val="2"/>
      </rPr>
      <t>DETALLE</t>
    </r>
  </si>
  <si>
    <r>
      <rPr>
        <b/>
        <sz val="8"/>
        <color rgb="FF404040"/>
        <rFont val="Arial"/>
        <family val="2"/>
      </rPr>
      <t>TOTAL GASTO</t>
    </r>
  </si>
  <si>
    <r>
      <rPr>
        <b/>
        <sz val="8"/>
        <color rgb="FF404040"/>
        <rFont val="Arial"/>
        <family val="2"/>
      </rPr>
      <t>GASTO NO ACEPTADO</t>
    </r>
  </si>
  <si>
    <r>
      <rPr>
        <b/>
        <sz val="8"/>
        <color rgb="FF404040"/>
        <rFont val="Arial"/>
        <family val="2"/>
      </rPr>
      <t>CRÉDITO</t>
    </r>
  </si>
  <si>
    <r>
      <rPr>
        <sz val="8"/>
        <color rgb="FF404040"/>
        <rFont val="Arial"/>
        <family val="2"/>
      </rPr>
      <t>Donaciones al FNR, según arts. 4° y 9° Ley N° 20.444 (no afectas al LGA)</t>
    </r>
  </si>
  <si>
    <r>
      <rPr>
        <sz val="8"/>
        <color rgb="FF404040"/>
        <rFont val="Arial"/>
        <family val="2"/>
      </rPr>
      <t>Donaciones para fines culturales, según art. 8° Ley N° 18.985 (afectas al LGA)</t>
    </r>
  </si>
  <si>
    <r>
      <rPr>
        <sz val="8"/>
        <color rgb="FF404040"/>
        <rFont val="Arial"/>
        <family val="2"/>
      </rPr>
      <t>Donaciones para fines educacionales, según art. 3° Ley N° 19.247 (afectas al LGA)</t>
    </r>
  </si>
  <si>
    <r>
      <rPr>
        <sz val="8"/>
        <color rgb="FF404040"/>
        <rFont val="Arial"/>
        <family val="2"/>
      </rPr>
      <t>Donaciones para fines deportivos, según art. 62 y sgtes. Ley N° 19.712 (afecta al LGA)</t>
    </r>
  </si>
  <si>
    <r>
      <rPr>
        <sz val="8"/>
        <color rgb="FF404040"/>
        <rFont val="Arial"/>
        <family val="2"/>
      </rPr>
      <t>Donaciones para fines sociales, según art. 1° y sgtes. Ley N° 19.885 (afecta al LGA)</t>
    </r>
  </si>
  <si>
    <r>
      <rPr>
        <sz val="8"/>
        <color rgb="FF404040"/>
        <rFont val="Arial"/>
        <family val="2"/>
      </rPr>
      <t>Crédito por impuesto territorial (contribuciones de bienes raíces)</t>
    </r>
  </si>
  <si>
    <r>
      <rPr>
        <sz val="8"/>
        <color rgb="FF404040"/>
        <rFont val="Arial"/>
        <family val="2"/>
      </rPr>
      <t>Crédito por bienes físicos del activo inmovilizado del ejercicio</t>
    </r>
  </si>
  <si>
    <r>
      <rPr>
        <sz val="8"/>
        <color rgb="FF404040"/>
        <rFont val="Arial"/>
        <family val="2"/>
      </rPr>
      <t>Crédito por rentas de zonas francas</t>
    </r>
  </si>
  <si>
    <r>
      <rPr>
        <sz val="8"/>
        <color rgb="FF404040"/>
        <rFont val="Arial"/>
        <family val="2"/>
      </rPr>
      <t>Crédito por ingreso diferido</t>
    </r>
  </si>
  <si>
    <r>
      <rPr>
        <sz val="8"/>
        <color rgb="FF404040"/>
        <rFont val="Arial"/>
        <family val="2"/>
      </rPr>
      <t>Otras rebajas especiales</t>
    </r>
  </si>
  <si>
    <r>
      <rPr>
        <sz val="8"/>
        <color rgb="FF404040"/>
        <rFont val="Arial"/>
        <family val="2"/>
      </rPr>
      <t>Remanente de crédito por bienes físicos del activo inmovilizado proveniente de inversiones AT 1999 - 2002</t>
    </r>
  </si>
  <si>
    <r>
      <rPr>
        <sz val="8"/>
        <color rgb="FF404040"/>
        <rFont val="Arial"/>
        <family val="2"/>
      </rPr>
      <t>Donaciones a universidades, institutos profesionales y centros de formación técnica, según art. 69 Ley N° 18.681 (afectas al LGA)</t>
    </r>
  </si>
  <si>
    <r>
      <rPr>
        <sz val="8"/>
        <color rgb="FF404040"/>
        <rFont val="Arial"/>
        <family val="2"/>
      </rPr>
      <t>Monto inversión Ley Arica</t>
    </r>
  </si>
  <si>
    <r>
      <rPr>
        <sz val="8"/>
        <color rgb="FF404040"/>
        <rFont val="Arial"/>
        <family val="2"/>
      </rPr>
      <t>Monto inversión  Ley Austral</t>
    </r>
  </si>
  <si>
    <r>
      <rPr>
        <sz val="8"/>
        <color rgb="FF404040"/>
        <rFont val="Arial"/>
        <family val="2"/>
      </rPr>
      <t>Crédito por impuestos soportados en el extranjero, según art.41  A LIR</t>
    </r>
  </si>
  <si>
    <r>
      <rPr>
        <sz val="8"/>
        <color rgb="FF404040"/>
        <rFont val="Arial"/>
        <family val="2"/>
      </rPr>
      <t>Crédito por inversión privada en actividades de investigación y desarrollo Ley N° 20.241</t>
    </r>
  </si>
  <si>
    <r>
      <rPr>
        <sz val="8"/>
        <color rgb="FF404040"/>
        <rFont val="Arial"/>
        <family val="2"/>
      </rPr>
      <t>Crédito IEAM del ejercicio</t>
    </r>
  </si>
  <si>
    <r>
      <rPr>
        <sz val="8"/>
        <color rgb="FF404040"/>
        <rFont val="Arial"/>
        <family val="2"/>
      </rPr>
      <t>Crédito IEAM utilizado en el ejercicio</t>
    </r>
  </si>
  <si>
    <r>
      <rPr>
        <sz val="8"/>
        <color rgb="FF404040"/>
        <rFont val="Arial"/>
        <family val="2"/>
      </rPr>
      <t>Remanente crédito IEAM a devolver a
través de código 36</t>
    </r>
  </si>
  <si>
    <r>
      <rPr>
        <sz val="8"/>
        <color rgb="FF404040"/>
        <rFont val="Arial"/>
        <family val="2"/>
      </rPr>
      <t>Otras donaciones, según art. 10 Ley N° 19.885 (afecta al LGA)</t>
    </r>
  </si>
  <si>
    <r>
      <rPr>
        <sz val="8"/>
        <color rgb="FF404040"/>
        <rFont val="Arial"/>
        <family val="2"/>
      </rPr>
      <t>Donaciones, según art. 7° Ley N° 16.282 (no afectas al LGA)</t>
    </r>
  </si>
  <si>
    <r>
      <rPr>
        <sz val="8"/>
        <color rgb="FF404040"/>
        <rFont val="Arial"/>
        <family val="2"/>
      </rPr>
      <t>Donaciones, según art. 37 D.L. N° 1.939 de 1977 (no afectas al LGA) y según art. 68 Ley N° 19.300 (no afectas al LGA)</t>
    </r>
  </si>
  <si>
    <r>
      <rPr>
        <sz val="8"/>
        <color rgb="FF404040"/>
        <rFont val="Arial"/>
        <family val="2"/>
      </rPr>
      <t>Donaciones, según Ley N° 21.015 (no afectas al LGA)</t>
    </r>
  </si>
  <si>
    <r>
      <rPr>
        <sz val="8"/>
        <color rgb="FF404040"/>
        <rFont val="Arial"/>
        <family val="2"/>
      </rPr>
      <t>Donaciones, según nuevo Título VIII bis D.L. N° 3.063 de 1979 (no afectas al LGA), incorporado por Ley N° 21.440</t>
    </r>
  </si>
  <si>
    <r>
      <rPr>
        <sz val="8"/>
        <color rgb="FF404040"/>
        <rFont val="Arial"/>
        <family val="2"/>
      </rPr>
      <t>Donaciones, según art. 18° Ley N° 21.258 (no afecta al LGA)</t>
    </r>
  </si>
  <si>
    <r>
      <rPr>
        <sz val="8"/>
        <color rgb="FF404040"/>
        <rFont val="Arial"/>
        <family val="2"/>
      </rPr>
      <t>Donaciones para fines culturales según art. 8° Ley N° 18.985</t>
    </r>
  </si>
  <si>
    <r>
      <rPr>
        <sz val="8"/>
        <color rgb="FF404040"/>
        <rFont val="Arial"/>
        <family val="2"/>
      </rPr>
      <t>Remanente año anterior</t>
    </r>
  </si>
  <si>
    <r>
      <rPr>
        <sz val="8"/>
        <color rgb="FF404040"/>
        <rFont val="Arial"/>
        <family val="2"/>
      </rPr>
      <t>Imputado en el ejercicio</t>
    </r>
  </si>
  <si>
    <r>
      <rPr>
        <sz val="8"/>
        <color rgb="FF404040"/>
        <rFont val="Arial"/>
        <family val="2"/>
      </rPr>
      <t>Remanente para ejercicio siguiente</t>
    </r>
  </si>
  <si>
    <r>
      <rPr>
        <sz val="8"/>
        <color rgb="FF404040"/>
        <rFont val="Arial"/>
        <family val="2"/>
      </rPr>
      <t>Remanente FUR ejercicio anterior debidamente reajustado</t>
    </r>
  </si>
  <si>
    <r>
      <rPr>
        <sz val="8"/>
        <color rgb="FF404040"/>
        <rFont val="Arial"/>
        <family val="2"/>
      </rPr>
      <t>Rebaja FUR por devolución de capital, enajenación de acciones o derechos sociales y reorganización empresarial, debidamente reajustados</t>
    </r>
  </si>
  <si>
    <r>
      <rPr>
        <sz val="8"/>
        <color rgb="FF404040"/>
        <rFont val="Arial"/>
        <family val="2"/>
      </rPr>
      <t>Rebaja FUR acogido a IS por devolución de capital, enajenación de acciones o derechos sociales y reorganización empresarial, debidamente reajustados</t>
    </r>
  </si>
  <si>
    <r>
      <rPr>
        <sz val="8"/>
        <color rgb="FF404040"/>
        <rFont val="Arial"/>
        <family val="2"/>
      </rPr>
      <t>Aumento FUR por reorganización empresarial debidamente reajustado</t>
    </r>
  </si>
  <si>
    <r>
      <rPr>
        <sz val="8"/>
        <color rgb="FF404040"/>
        <rFont val="Arial"/>
        <family val="2"/>
      </rPr>
      <t>Remanente para el ejercicio siguiente de rentas afectadas con IS</t>
    </r>
  </si>
  <si>
    <r>
      <rPr>
        <sz val="8"/>
        <color rgb="FF404040"/>
        <rFont val="Arial"/>
        <family val="2"/>
      </rPr>
      <t>Remanente FUR para el ejercicio siguiente afectos a impuestos finales</t>
    </r>
  </si>
  <si>
    <r>
      <rPr>
        <sz val="8"/>
        <color rgb="FF404040"/>
        <rFont val="Arial"/>
        <family val="2"/>
      </rPr>
      <t>Remanente FUR para el ejercicio siguiente exentos e INR</t>
    </r>
  </si>
  <si>
    <r>
      <rPr>
        <sz val="8"/>
        <color rgb="FF404040"/>
        <rFont val="Arial"/>
        <family val="2"/>
      </rPr>
      <t>Remanente crédito IDPC ejercicio anterior debidamente reajustado</t>
    </r>
  </si>
  <si>
    <r>
      <rPr>
        <sz val="8"/>
        <color rgb="FF404040"/>
        <rFont val="Arial"/>
        <family val="2"/>
      </rPr>
      <t>Crédito por IDPC utilizado en el ejercicio</t>
    </r>
  </si>
  <si>
    <r>
      <rPr>
        <sz val="8"/>
        <color rgb="FF404040"/>
        <rFont val="Arial"/>
        <family val="2"/>
      </rPr>
      <t>Crédito por IDPC recibido en el ejercicio</t>
    </r>
  </si>
  <si>
    <r>
      <rPr>
        <sz val="8"/>
        <color rgb="FF404040"/>
        <rFont val="Arial"/>
        <family val="2"/>
      </rPr>
      <t>Remanente crédito por IDPC para el ejercicio siguiente</t>
    </r>
  </si>
  <si>
    <r>
      <rPr>
        <sz val="8"/>
        <color rgb="FF404040"/>
        <rFont val="Arial"/>
        <family val="2"/>
      </rPr>
      <t>Cantidad de bienes del activo inmovilizado</t>
    </r>
  </si>
  <si>
    <r>
      <rPr>
        <sz val="8"/>
        <color rgb="FF404040"/>
        <rFont val="Arial"/>
        <family val="2"/>
      </rPr>
      <t>Depreciación acelerada en 1/3  vida útil, del ejercicio (art. 31 N° 5 LIR)</t>
    </r>
  </si>
  <si>
    <r>
      <rPr>
        <sz val="8"/>
        <color rgb="FF404040"/>
        <rFont val="Arial"/>
        <family val="2"/>
      </rPr>
      <t>Depreciación acelerada en 1/10 vida útil, del ejercicio (art. 31 N° 5 bis LIR)</t>
    </r>
  </si>
  <si>
    <r>
      <rPr>
        <sz val="8"/>
        <color rgb="FF404040"/>
        <rFont val="Arial"/>
        <family val="2"/>
      </rPr>
      <t>Diferencia entre depreciaciones aceleradas y/o instantáneas y normales del ejercicio, anteriores</t>
    </r>
  </si>
  <si>
    <r>
      <rPr>
        <sz val="8"/>
        <color rgb="FF404040"/>
        <rFont val="Arial"/>
        <family val="2"/>
      </rPr>
      <t>Agregados a la RLI (o pérdida tributaria) de primera categoría, según art. 64 ter LIR</t>
    </r>
  </si>
  <si>
    <r>
      <rPr>
        <sz val="8"/>
        <color rgb="FF404040"/>
        <rFont val="Arial"/>
        <family val="2"/>
      </rPr>
      <t>Deducciones a la RLI (o pérdida tributaria) de primera categoría, según art. 64 ter LIR</t>
    </r>
  </si>
  <si>
    <r>
      <rPr>
        <sz val="8"/>
        <color rgb="FF404040"/>
        <rFont val="Arial"/>
        <family val="2"/>
      </rPr>
      <t>Ventas expresadas en toneladas métricas de cobre fino, según art. 64 bis LIR</t>
    </r>
  </si>
  <si>
    <r>
      <rPr>
        <sz val="8"/>
        <color rgb="FF404040"/>
        <rFont val="Arial"/>
        <family val="2"/>
      </rPr>
      <t>Ventas de relacionados expresadas en toneladas métricas de cobre fino, según art. 64 bis LIR</t>
    </r>
  </si>
  <si>
    <r>
      <rPr>
        <sz val="8"/>
        <color rgb="FF404040"/>
        <rFont val="Arial"/>
        <family val="2"/>
      </rPr>
      <t>Margen operacional minero según art. 64 bis LIR</t>
    </r>
  </si>
  <si>
    <r>
      <rPr>
        <sz val="8"/>
        <color rgb="FF404040"/>
        <rFont val="Arial"/>
        <family val="2"/>
      </rPr>
      <t>Ingresos del giro percibidos o devengados</t>
    </r>
  </si>
  <si>
    <r>
      <rPr>
        <sz val="8"/>
        <color rgb="FF404040"/>
        <rFont val="Arial"/>
        <family val="2"/>
      </rPr>
      <t>Rentas de fuente extranjera</t>
    </r>
  </si>
  <si>
    <r>
      <rPr>
        <sz val="8"/>
        <color rgb="FF404040"/>
        <rFont val="Arial"/>
        <family val="2"/>
      </rPr>
      <t>Intereses percibidos o devengados</t>
    </r>
  </si>
  <si>
    <r>
      <rPr>
        <sz val="8"/>
        <color rgb="FF404040"/>
        <rFont val="Arial"/>
        <family val="2"/>
      </rPr>
      <t>Otros ingresos percibidos o devengados</t>
    </r>
  </si>
  <si>
    <r>
      <rPr>
        <sz val="8"/>
        <color rgb="FF404040"/>
        <rFont val="Arial"/>
        <family val="2"/>
      </rPr>
      <t>Costo directo de los bienes y servicios</t>
    </r>
  </si>
  <si>
    <r>
      <rPr>
        <sz val="8"/>
        <color rgb="FF404040"/>
        <rFont val="Arial"/>
        <family val="2"/>
      </rPr>
      <t>Remuneraciones</t>
    </r>
  </si>
  <si>
    <r>
      <rPr>
        <sz val="8"/>
        <color rgb="FF404040"/>
        <rFont val="Arial"/>
        <family val="2"/>
      </rPr>
      <t>Arriendos</t>
    </r>
  </si>
  <si>
    <r>
      <rPr>
        <sz val="8"/>
        <color rgb="FF404040"/>
        <rFont val="Arial"/>
        <family val="2"/>
      </rPr>
      <t>Depreciación financiera del ejercicio</t>
    </r>
  </si>
  <si>
    <r>
      <rPr>
        <sz val="8"/>
        <color rgb="FF404040"/>
        <rFont val="Arial"/>
        <family val="2"/>
      </rPr>
      <t>Intereses pagados o adeudados</t>
    </r>
  </si>
  <si>
    <r>
      <rPr>
        <sz val="8"/>
        <color rgb="FF404040"/>
        <rFont val="Arial"/>
        <family val="2"/>
      </rPr>
      <t>Gastos por donaciones</t>
    </r>
  </si>
  <si>
    <r>
      <rPr>
        <sz val="8"/>
        <color rgb="FF404040"/>
        <rFont val="Arial"/>
        <family val="2"/>
      </rPr>
      <t>Otros gastos financieros</t>
    </r>
  </si>
  <si>
    <r>
      <rPr>
        <sz val="8"/>
        <color rgb="FF404040"/>
        <rFont val="Arial"/>
        <family val="2"/>
      </rPr>
      <t>Gastos por inversión privada en investigación y desarrollo certificados por CORFO</t>
    </r>
  </si>
  <si>
    <r>
      <rPr>
        <sz val="8"/>
        <color rgb="FF404040"/>
        <rFont val="Arial"/>
        <family val="2"/>
      </rPr>
      <t>Gastos por inversión privada en Investigación y desarrollo no certificados por CORFO</t>
    </r>
  </si>
  <si>
    <r>
      <rPr>
        <sz val="8"/>
        <color rgb="FF404040"/>
        <rFont val="Arial"/>
        <family val="2"/>
      </rPr>
      <t>Gastos por exigencias medio ambientales</t>
    </r>
  </si>
  <si>
    <r>
      <rPr>
        <sz val="8"/>
        <color rgb="FF404040"/>
        <rFont val="Arial"/>
        <family val="2"/>
      </rPr>
      <t>Gasto por indemnización o compensación a clientes o usuarios</t>
    </r>
  </si>
  <si>
    <r>
      <rPr>
        <sz val="8"/>
        <color rgb="FF404040"/>
        <rFont val="Arial"/>
        <family val="2"/>
      </rPr>
      <t>Costos y gastos necesarios para producir las rentas de fuente extranjera</t>
    </r>
  </si>
  <si>
    <r>
      <rPr>
        <sz val="8"/>
        <color rgb="FF404040"/>
        <rFont val="Arial"/>
        <family val="2"/>
      </rPr>
      <t>Gastos por impuesto renta e impuesto diferido</t>
    </r>
  </si>
  <si>
    <r>
      <rPr>
        <sz val="8"/>
        <color rgb="FF404040"/>
        <rFont val="Arial"/>
        <family val="2"/>
      </rPr>
      <t>Otros gastos deducidos de los ingresos brutos</t>
    </r>
  </si>
  <si>
    <r>
      <rPr>
        <sz val="8"/>
        <color rgb="FF404040"/>
        <rFont val="Arial"/>
        <family val="2"/>
      </rPr>
      <t>Resultado financiero</t>
    </r>
  </si>
  <si>
    <r>
      <rPr>
        <sz val="8"/>
        <color rgb="FF404040"/>
        <rFont val="Arial"/>
        <family val="2"/>
      </rPr>
      <t>Corrección monetaria saldo deudor (art. 32 N° 1 LIR)</t>
    </r>
  </si>
  <si>
    <r>
      <rPr>
        <sz val="8"/>
        <color rgb="FF404040"/>
        <rFont val="Arial"/>
        <family val="2"/>
      </rPr>
      <t>Corrección monetaria saldo acreedor (art. 32 N° 2 LIR)</t>
    </r>
  </si>
  <si>
    <r>
      <rPr>
        <sz val="8"/>
        <color rgb="FF404040"/>
        <rFont val="Arial"/>
        <family val="2"/>
      </rPr>
      <t>Partidas del inc. 1° no afectas al IU de tasa 40% y del inc. 2° del art. 21 LIR, reajustados</t>
    </r>
  </si>
  <si>
    <r>
      <rPr>
        <sz val="8"/>
        <color rgb="FF404040"/>
        <rFont val="Arial"/>
        <family val="2"/>
      </rPr>
      <t>Estimación y/o castigos de deudas incobrables, según criterios financieros</t>
    </r>
  </si>
  <si>
    <r>
      <rPr>
        <sz val="8"/>
        <color rgb="FF404040"/>
        <rFont val="Arial"/>
        <family val="2"/>
      </rPr>
      <t>Rentas tributables no reconocidas financieramente</t>
    </r>
  </si>
  <si>
    <r>
      <rPr>
        <sz val="8"/>
        <color rgb="FF404040"/>
        <rFont val="Arial"/>
        <family val="2"/>
      </rPr>
      <t>Gastos agregados por donaciones</t>
    </r>
  </si>
  <si>
    <r>
      <rPr>
        <sz val="8"/>
        <color rgb="FF404040"/>
        <rFont val="Arial"/>
        <family val="2"/>
      </rPr>
      <t>Gastos que se deben agregar a la RLI según el art. 33 N° 1 LIR</t>
    </r>
  </si>
  <si>
    <r>
      <rPr>
        <sz val="8"/>
        <color rgb="FF404040"/>
        <rFont val="Arial"/>
        <family val="2"/>
      </rPr>
      <t>Ingreso diferido por cambio de régimen</t>
    </r>
  </si>
  <si>
    <r>
      <rPr>
        <sz val="8"/>
        <color rgb="FF404040"/>
        <rFont val="Arial"/>
        <family val="2"/>
      </rPr>
      <t>Costos y gastos asociados a  ingresos no renta (art. 17 LIR), generados</t>
    </r>
  </si>
  <si>
    <r>
      <rPr>
        <sz val="8"/>
        <color rgb="FF404040"/>
        <rFont val="Arial"/>
        <family val="2"/>
      </rPr>
      <t>Proporcionalidad gastos imputados a ingresos no renta y/o rentas exentas</t>
    </r>
  </si>
  <si>
    <r>
      <rPr>
        <sz val="8"/>
        <color rgb="FF404040"/>
        <rFont val="Arial"/>
        <family val="2"/>
      </rPr>
      <t>Intereses devengados por inversiones en bonos del art. 104 LIR</t>
    </r>
  </si>
  <si>
    <r>
      <rPr>
        <sz val="8"/>
        <color rgb="FF404040"/>
        <rFont val="Arial"/>
        <family val="2"/>
      </rPr>
      <t>Ingresos devengados por cambio de régimen</t>
    </r>
  </si>
  <si>
    <r>
      <rPr>
        <sz val="8"/>
        <color rgb="FF404040"/>
        <rFont val="Arial"/>
        <family val="2"/>
      </rPr>
      <t>Gastos adeudados por cambio de régimen</t>
    </r>
  </si>
  <si>
    <r>
      <rPr>
        <sz val="8"/>
        <color rgb="FF404040"/>
        <rFont val="Arial"/>
        <family val="2"/>
      </rPr>
      <t>Castigo de deudas incobrables, según art. 31 inc. 4° N° 4 LIR</t>
    </r>
  </si>
  <si>
    <r>
      <rPr>
        <sz val="8"/>
        <color rgb="FF404040"/>
        <rFont val="Arial"/>
        <family val="2"/>
      </rPr>
      <t>Depreciación tributaria del ejercicio</t>
    </r>
  </si>
  <si>
    <r>
      <rPr>
        <sz val="8"/>
        <color rgb="FF404040"/>
        <rFont val="Arial"/>
        <family val="2"/>
      </rPr>
      <t>Gasto goodwill tributario del ejercicio</t>
    </r>
  </si>
  <si>
    <r>
      <rPr>
        <sz val="8"/>
        <color rgb="FF404040"/>
        <rFont val="Arial"/>
        <family val="2"/>
      </rPr>
      <t>Impuesto específico a la actividad minera</t>
    </r>
  </si>
  <si>
    <r>
      <rPr>
        <sz val="8"/>
        <color rgb="FF404040"/>
        <rFont val="Arial"/>
        <family val="2"/>
      </rPr>
      <t>Gastos rechazados afectos a la tributación del art. 21 inc. 1°  LIR</t>
    </r>
  </si>
  <si>
    <r>
      <rPr>
        <sz val="8"/>
        <color rgb="FF404040"/>
        <rFont val="Arial"/>
        <family val="2"/>
      </rPr>
      <t>Gastos rechazados afectos a la tributación del art. 21 inc. 3° LIR</t>
    </r>
  </si>
  <si>
    <r>
      <rPr>
        <sz val="8"/>
        <color rgb="FF404040"/>
        <rFont val="Arial"/>
        <family val="2"/>
      </rPr>
      <t>Otras partidas</t>
    </r>
  </si>
  <si>
    <r>
      <rPr>
        <sz val="8"/>
        <color rgb="FF404040"/>
        <rFont val="Arial"/>
        <family val="2"/>
      </rPr>
      <t>Rentas exentas IDPC (art. 33 N°2 LIR )</t>
    </r>
  </si>
  <si>
    <r>
      <rPr>
        <sz val="8"/>
        <color rgb="FF404040"/>
        <rFont val="Arial"/>
        <family val="2"/>
      </rPr>
      <t>Dividendos y/o utilidades sociales percibidos o devengados (art. 33 N° 2 LIR)</t>
    </r>
  </si>
  <si>
    <r>
      <rPr>
        <sz val="8"/>
        <color rgb="FF404040"/>
        <rFont val="Arial"/>
        <family val="2"/>
      </rPr>
      <t>Dividendos y/o utilidades sociales percibidas o devengadas (art. 33 N° 2 LIR), ingresos no renta</t>
    </r>
  </si>
  <si>
    <r>
      <rPr>
        <sz val="8"/>
        <color rgb="FF404040"/>
        <rFont val="Arial"/>
        <family val="2"/>
      </rPr>
      <t>Gastos aceptados por donaciones</t>
    </r>
  </si>
  <si>
    <r>
      <rPr>
        <sz val="8"/>
        <color rgb="FF404040"/>
        <rFont val="Arial"/>
        <family val="2"/>
      </rPr>
      <t>Ingresos no renta, generados (art. 17 LIR)</t>
    </r>
  </si>
  <si>
    <r>
      <rPr>
        <sz val="8"/>
        <color rgb="FF404040"/>
        <rFont val="Arial"/>
        <family val="2"/>
      </rPr>
      <t>Pérdidas de ejercicios anteriores (art. 31 N° 3 LIR)</t>
    </r>
  </si>
  <si>
    <r>
      <rPr>
        <b/>
        <sz val="8"/>
        <color rgb="FF404040"/>
        <rFont val="Arial"/>
        <family val="2"/>
      </rPr>
      <t>Renta líquida imponible antes de rebaja por incentivo al ahorro (art. 14 letra E) LIR) y/o por pago de IDPC voluntario (art. 14 letra A) N°6 LIR y art. 42° transitorio Ley N° 21.210) o pérdida tributaria</t>
    </r>
  </si>
  <si>
    <r>
      <rPr>
        <sz val="8"/>
        <color rgb="FF404040"/>
        <rFont val="Arial"/>
        <family val="2"/>
      </rPr>
      <t>Incentivo al ahorro según art. 14 letra E) LIR</t>
    </r>
  </si>
  <si>
    <r>
      <rPr>
        <sz val="8"/>
        <color rgb="FF404040"/>
        <rFont val="Arial"/>
        <family val="2"/>
      </rPr>
      <t>Base del IDPC voluntario según  art. 14 letra A) N°  6 LIR y art. 42° transitorio Ley N° 21.210</t>
    </r>
  </si>
  <si>
    <r>
      <rPr>
        <b/>
        <sz val="8"/>
        <color rgb="FF404040"/>
        <rFont val="Arial"/>
        <family val="2"/>
      </rPr>
      <t>Renta líquida imponible afecta a IDPC (o pérdida tributaria antes de imputar dividendos o retiros percibidos) del ejercicio</t>
    </r>
  </si>
  <si>
    <r>
      <rPr>
        <sz val="8"/>
        <color rgb="FF404040"/>
        <rFont val="Arial"/>
        <family val="2"/>
      </rPr>
      <t>Dividendos o retiros percibidos afectos a impuestos finales, que absorben la pérdida tributaria</t>
    </r>
  </si>
  <si>
    <r>
      <rPr>
        <sz val="8"/>
        <color rgb="FF404040"/>
        <rFont val="Arial"/>
        <family val="2"/>
      </rPr>
      <t>Incremento por IDPC de los dividendos o retiros percibidos afectos a impuestos finales, que absorben la pérdida tributaria</t>
    </r>
  </si>
  <si>
    <r>
      <rPr>
        <b/>
        <sz val="8"/>
        <color rgb="FF404040"/>
        <rFont val="Arial"/>
        <family val="2"/>
      </rPr>
      <t>Pérdida tributaria del ejercicio al 31 de diciembre</t>
    </r>
  </si>
  <si>
    <r>
      <rPr>
        <sz val="8"/>
        <color rgb="FF404040"/>
        <rFont val="Arial"/>
        <family val="2"/>
      </rPr>
      <t>CPT positivo final (recuadro N° 14)</t>
    </r>
  </si>
  <si>
    <r>
      <rPr>
        <sz val="8"/>
        <color rgb="FF404040"/>
        <rFont val="Arial"/>
        <family val="2"/>
      </rPr>
      <t>CPT negativo final (recuadro N° 14)</t>
    </r>
  </si>
  <si>
    <r>
      <rPr>
        <sz val="8"/>
        <color rgb="FF404040"/>
        <rFont val="Arial"/>
        <family val="2"/>
      </rPr>
      <t>Saldo negativo del registro REX al término del ejercicio</t>
    </r>
  </si>
  <si>
    <r>
      <rPr>
        <sz val="8"/>
        <color rgb="FF404040"/>
        <rFont val="Arial"/>
        <family val="2"/>
      </rPr>
      <t>Remesas, retiros o dividendos repartidos en el ejercicio, reajustados</t>
    </r>
  </si>
  <si>
    <r>
      <rPr>
        <b/>
        <sz val="8"/>
        <color rgb="FF404040"/>
        <rFont val="Arial"/>
        <family val="2"/>
      </rPr>
      <t>Subtotal</t>
    </r>
  </si>
  <si>
    <r>
      <rPr>
        <sz val="8"/>
        <color rgb="FF404040"/>
        <rFont val="Arial"/>
        <family val="2"/>
      </rPr>
      <t>Saldo positivo del registro REX al término del ejercicio, antes de imputaciones</t>
    </r>
  </si>
  <si>
    <r>
      <rPr>
        <sz val="8"/>
        <color rgb="FF404040"/>
        <rFont val="Arial"/>
        <family val="2"/>
      </rPr>
      <t>Capital aportado debidamente reajustado (incluye aumentos y disminuciones efectivas)</t>
    </r>
  </si>
  <si>
    <r>
      <rPr>
        <sz val="8"/>
        <color rgb="FF404040"/>
        <rFont val="Arial"/>
        <family val="2"/>
      </rPr>
      <t>Saldo FUR  (cuando no haya sido considerado dentro del valor del capital aportado a la empresa)</t>
    </r>
  </si>
  <si>
    <r>
      <rPr>
        <sz val="8"/>
        <color rgb="FF404040"/>
        <rFont val="Arial"/>
        <family val="2"/>
      </rPr>
      <t>Sobreprecio obtenido en la colocación de acciones de propia emisión, debidamente reajustado</t>
    </r>
  </si>
  <si>
    <r>
      <rPr>
        <b/>
        <sz val="8"/>
        <color rgb="FF404040"/>
        <rFont val="Arial"/>
        <family val="2"/>
      </rPr>
      <t>Rentas afectas a IGC o IA (RAI) del ejercicio</t>
    </r>
  </si>
  <si>
    <r>
      <rPr>
        <sz val="8"/>
        <color rgb="FF404040"/>
        <rFont val="Arial"/>
        <family val="2"/>
      </rPr>
      <t>CPT positivo inicial</t>
    </r>
  </si>
  <si>
    <r>
      <rPr>
        <sz val="8"/>
        <color rgb="FF404040"/>
        <rFont val="Arial"/>
        <family val="2"/>
      </rPr>
      <t>CPT negativo inicial</t>
    </r>
  </si>
  <si>
    <r>
      <rPr>
        <sz val="8"/>
        <color rgb="FF404040"/>
        <rFont val="Arial"/>
        <family val="2"/>
      </rPr>
      <t>Corrección monetaria capital propio tributario inicial</t>
    </r>
  </si>
  <si>
    <r>
      <rPr>
        <sz val="8"/>
        <color rgb="FF404040"/>
        <rFont val="Arial"/>
        <family val="2"/>
      </rPr>
      <t>Aumentos (efectivos) de capital del ejercicio, actualizados</t>
    </r>
  </si>
  <si>
    <r>
      <rPr>
        <sz val="8"/>
        <color rgb="FF404040"/>
        <rFont val="Arial"/>
        <family val="2"/>
      </rPr>
      <t>Disminuciones (efectivas) de capital del ejercicio, actualizadas</t>
    </r>
  </si>
  <si>
    <r>
      <rPr>
        <sz val="8"/>
        <color rgb="FF404040"/>
        <rFont val="Arial"/>
        <family val="2"/>
      </rPr>
      <t>Renta líquida imponible afecta a IDPC del ejercicio</t>
    </r>
  </si>
  <si>
    <r>
      <rPr>
        <sz val="8"/>
        <color rgb="FF404040"/>
        <rFont val="Arial"/>
        <family val="2"/>
      </rPr>
      <t>Pérdida tributaria del ejercicio al 31 de diciembre</t>
    </r>
  </si>
  <si>
    <r>
      <rPr>
        <sz val="8"/>
        <color rgb="FF404040"/>
        <rFont val="Arial"/>
        <family val="2"/>
      </rPr>
      <t>Rentas exentas del IDPC e ingresos no renta (positivo), generados por la empresa en el ejercicio</t>
    </r>
  </si>
  <si>
    <r>
      <rPr>
        <sz val="8"/>
        <color rgb="FF404040"/>
        <rFont val="Arial"/>
        <family val="2"/>
      </rPr>
      <t>Pérdida por rentas exentas del IDPC e ingresos no renta del ejercicio</t>
    </r>
  </si>
  <si>
    <r>
      <rPr>
        <sz val="8"/>
        <color rgb="FF404040"/>
        <rFont val="Arial"/>
        <family val="2"/>
      </rPr>
      <t>Retiros o dividendos percibidos en el ejercicio por participaciones en otras empresas</t>
    </r>
  </si>
  <si>
    <r>
      <rPr>
        <sz val="8"/>
        <color rgb="FF404040"/>
        <rFont val="Arial"/>
        <family val="2"/>
      </rPr>
      <t>Utilidades percibidas afectas a impuestos finales imputadas a la pérdida tributaria del ejercicio</t>
    </r>
  </si>
  <si>
    <r>
      <rPr>
        <sz val="8"/>
        <color rgb="FF404040"/>
        <rFont val="Arial"/>
        <family val="2"/>
      </rPr>
      <t>Aumentos del ejercicio (por reorganizaciones)</t>
    </r>
  </si>
  <si>
    <r>
      <rPr>
        <sz val="8"/>
        <color rgb="FF404040"/>
        <rFont val="Arial"/>
        <family val="2"/>
      </rPr>
      <t>Disminuciones del ejercicio (por reorganizaciones)</t>
    </r>
  </si>
  <si>
    <r>
      <rPr>
        <sz val="8"/>
        <color rgb="FF404040"/>
        <rFont val="Arial"/>
        <family val="2"/>
      </rPr>
      <t>Crédito total disponible imputable contra impuestos finales (IPE), del ejercicio</t>
    </r>
  </si>
  <si>
    <r>
      <rPr>
        <sz val="8"/>
        <color rgb="FF404040"/>
        <rFont val="Arial"/>
        <family val="2"/>
      </rPr>
      <t>Base del IDPC voluntario según  art. 14 letra A) N°  6 LIR</t>
    </r>
  </si>
  <si>
    <r>
      <rPr>
        <sz val="8"/>
        <color rgb="FF404040"/>
        <rFont val="Arial"/>
        <family val="2"/>
      </rPr>
      <t>Otras partidas a agregar</t>
    </r>
  </si>
  <si>
    <r>
      <rPr>
        <sz val="8"/>
        <color rgb="FF404040"/>
        <rFont val="Arial"/>
        <family val="2"/>
      </rPr>
      <t>Otras partidas a deducir</t>
    </r>
  </si>
  <si>
    <r>
      <rPr>
        <sz val="8"/>
        <color rgb="FF404040"/>
        <rFont val="Arial"/>
        <family val="2"/>
      </rPr>
      <t>CPT positivo final</t>
    </r>
  </si>
  <si>
    <r>
      <rPr>
        <sz val="8"/>
        <color rgb="FF404040"/>
        <rFont val="Arial"/>
        <family val="2"/>
      </rPr>
      <t>CPT negativo final</t>
    </r>
  </si>
  <si>
    <r>
      <rPr>
        <sz val="8"/>
        <color rgb="FF404040"/>
        <rFont val="Arial"/>
        <family val="2"/>
      </rPr>
      <t>RAI</t>
    </r>
  </si>
  <si>
    <r>
      <rPr>
        <sz val="8"/>
        <color rgb="FF404040"/>
        <rFont val="Arial"/>
        <family val="2"/>
      </rPr>
      <t>DDAN</t>
    </r>
  </si>
  <si>
    <r>
      <rPr>
        <sz val="8"/>
        <color rgb="FF404040"/>
        <rFont val="Arial"/>
        <family val="2"/>
      </rPr>
      <t>REX</t>
    </r>
  </si>
  <si>
    <r>
      <rPr>
        <sz val="8"/>
        <color rgb="FF404040"/>
        <rFont val="Arial"/>
        <family val="2"/>
      </rPr>
      <t>STUT</t>
    </r>
  </si>
  <si>
    <r>
      <rPr>
        <sz val="8"/>
        <color rgb="FF404040"/>
        <rFont val="Arial"/>
        <family val="2"/>
      </rPr>
      <t>INR</t>
    </r>
  </si>
  <si>
    <r>
      <rPr>
        <sz val="8"/>
        <color rgb="FF404040"/>
        <rFont val="Arial"/>
        <family val="2"/>
      </rPr>
      <t>Remanente ejercicio anterior o
saldo inicial reajustado (saldo positivo)</t>
    </r>
  </si>
  <si>
    <r>
      <rPr>
        <sz val="8"/>
        <color rgb="FF404040"/>
        <rFont val="Arial"/>
        <family val="2"/>
      </rPr>
      <t>Remanente ejercicio anterior o
saldo inicial reajustado (saldo negativo)</t>
    </r>
  </si>
  <si>
    <r>
      <rPr>
        <sz val="8"/>
        <color rgb="FF404040"/>
        <rFont val="Arial"/>
        <family val="2"/>
      </rPr>
      <t>Reversos y/o disminuciones del
ejercicio (propios)</t>
    </r>
  </si>
  <si>
    <r>
      <rPr>
        <sz val="8"/>
        <color rgb="FF404040"/>
        <rFont val="Arial"/>
        <family val="2"/>
      </rPr>
      <t>Aumentos del ejercicio (propios)</t>
    </r>
  </si>
  <si>
    <r>
      <rPr>
        <sz val="8"/>
        <color rgb="FF404040"/>
        <rFont val="Arial"/>
        <family val="2"/>
      </rPr>
      <t>Otros aumentos del ejercicio</t>
    </r>
  </si>
  <si>
    <r>
      <rPr>
        <sz val="8"/>
        <color rgb="FF404040"/>
        <rFont val="Arial"/>
        <family val="2"/>
      </rPr>
      <t>Otras disminuciones del ejercicio</t>
    </r>
  </si>
  <si>
    <r>
      <rPr>
        <sz val="8"/>
        <color rgb="FF404040"/>
        <rFont val="Arial"/>
        <family val="2"/>
      </rPr>
      <t>Remesas, retiros o dividendos
imputados a los RTRE, reajustados</t>
    </r>
  </si>
  <si>
    <r>
      <rPr>
        <sz val="8"/>
        <color rgb="FF404040"/>
        <rFont val="Arial"/>
        <family val="2"/>
      </rPr>
      <t>Retiros en exceso y devoluciones
de capital imputados en el ejercicio, reajustados</t>
    </r>
  </si>
  <si>
    <r>
      <rPr>
        <sz val="8"/>
        <color rgb="FF404040"/>
        <rFont val="Arial"/>
        <family val="2"/>
      </rPr>
      <t>Remanente ejercicio siguiente
(saldo positivo)</t>
    </r>
  </si>
  <si>
    <r>
      <rPr>
        <sz val="8"/>
        <color rgb="FF404040"/>
        <rFont val="Arial"/>
        <family val="2"/>
      </rPr>
      <t>Remanente ejercicio siguiente (saldo negativo)</t>
    </r>
  </si>
  <si>
    <r>
      <rPr>
        <sz val="8"/>
        <color rgb="FF404040"/>
        <rFont val="Arial"/>
        <family val="2"/>
      </rPr>
      <t>Acumulados a contar desde el 01.01.2017</t>
    </r>
  </si>
  <si>
    <r>
      <rPr>
        <sz val="8"/>
        <color rgb="FF404040"/>
        <rFont val="Arial"/>
        <family val="2"/>
      </rPr>
      <t>Acumulados hasta el 31.12.2016</t>
    </r>
  </si>
  <si>
    <r>
      <rPr>
        <sz val="8"/>
        <color rgb="FF404040"/>
        <rFont val="Arial"/>
        <family val="2"/>
      </rPr>
      <t>No Sujeto a Restitución</t>
    </r>
  </si>
  <si>
    <r>
      <rPr>
        <sz val="8"/>
        <color rgb="FF404040"/>
        <rFont val="Arial"/>
        <family val="2"/>
      </rPr>
      <t>Sujeto a Restitución</t>
    </r>
  </si>
  <si>
    <r>
      <rPr>
        <sz val="8"/>
        <color rgb="FF404040"/>
        <rFont val="Arial"/>
        <family val="2"/>
      </rPr>
      <t>IPE</t>
    </r>
  </si>
  <si>
    <r>
      <rPr>
        <sz val="8"/>
        <color rgb="FF404040"/>
        <rFont val="Arial"/>
        <family val="2"/>
      </rPr>
      <t>Sin D° Devolución</t>
    </r>
  </si>
  <si>
    <r>
      <rPr>
        <sz val="8"/>
        <color rgb="FF404040"/>
        <rFont val="Arial"/>
        <family val="2"/>
      </rPr>
      <t>Con D° Devolución</t>
    </r>
  </si>
  <si>
    <r>
      <rPr>
        <sz val="8"/>
        <color rgb="FF404040"/>
        <rFont val="Arial"/>
        <family val="2"/>
      </rPr>
      <t>Remanente ejercicio anterior o saldo inicial (saldo positivo)</t>
    </r>
  </si>
  <si>
    <r>
      <rPr>
        <sz val="8"/>
        <color rgb="FF404040"/>
        <rFont val="Arial"/>
        <family val="2"/>
      </rPr>
      <t>Remanente ejercicio anterior o
saldo inicial (saldo negativo)</t>
    </r>
  </si>
  <si>
    <r>
      <rPr>
        <sz val="8"/>
        <color rgb="FF404040"/>
        <rFont val="Arial"/>
        <family val="2"/>
      </rPr>
      <t>IDPC e IPE RLI generada en el ejercicio</t>
    </r>
  </si>
  <si>
    <r>
      <rPr>
        <sz val="8"/>
        <color rgb="FF404040"/>
        <rFont val="Arial"/>
        <family val="2"/>
      </rPr>
      <t>IDPC e IPE retiros o dividendos percibidos</t>
    </r>
  </si>
  <si>
    <r>
      <rPr>
        <sz val="8"/>
        <color rgb="FF404040"/>
        <rFont val="Arial"/>
        <family val="2"/>
      </rPr>
      <t>Asignado a retiros en exceso y
devoluciones de capital efectuados en el ejercicio, reajustados</t>
    </r>
  </si>
  <si>
    <r>
      <rPr>
        <sz val="8"/>
        <color rgb="FF404040"/>
        <rFont val="Arial"/>
        <family val="2"/>
      </rPr>
      <t>IDPC e IPE asignado a gastos rechazados del art. 21 inc. 1° no afectos a IU 40% y del inc. 2° LIR</t>
    </r>
  </si>
  <si>
    <r>
      <rPr>
        <sz val="8"/>
        <color rgb="FF404040"/>
        <rFont val="Arial"/>
        <family val="2"/>
      </rPr>
      <t>Remanente ejercicio siguiente
(saldo negativo)</t>
    </r>
  </si>
  <si>
    <r>
      <rPr>
        <b/>
        <sz val="8"/>
        <color rgb="FF252525"/>
        <rFont val="Arial"/>
        <family val="2"/>
      </rPr>
      <t>RECUADRO N° 17</t>
    </r>
    <r>
      <rPr>
        <sz val="8"/>
        <color rgb="FF252525"/>
        <rFont val="Arial"/>
        <family val="2"/>
      </rPr>
      <t>: BASE IMPONIBLE RÉGIMEN PRO PYME (ART. 14 LETRA D) N° 3 LIR)</t>
    </r>
  </si>
  <si>
    <r>
      <rPr>
        <sz val="8"/>
        <color rgb="FF585858"/>
        <rFont val="Arial"/>
        <family val="2"/>
      </rPr>
      <t>PERCIBIDO O PAGADO</t>
    </r>
  </si>
  <si>
    <r>
      <rPr>
        <sz val="8"/>
        <color rgb="FF404040"/>
        <rFont val="Arial"/>
        <family val="2"/>
      </rPr>
      <t>Ingresos del giro percibidos</t>
    </r>
  </si>
  <si>
    <r>
      <rPr>
        <sz val="8"/>
        <color rgb="FF404040"/>
        <rFont val="Arial"/>
        <family val="2"/>
      </rPr>
      <t>Ingresos del giro devengados en ejercicios anteriores y percibidos en el ejercicio actual</t>
    </r>
  </si>
  <si>
    <r>
      <rPr>
        <sz val="8"/>
        <color rgb="FF404040"/>
        <rFont val="Arial"/>
        <family val="2"/>
      </rPr>
      <t>Rentas de fuente extranjera percibidas</t>
    </r>
  </si>
  <si>
    <r>
      <rPr>
        <sz val="8"/>
        <color rgb="FF404040"/>
        <rFont val="Arial"/>
        <family val="2"/>
      </rPr>
      <t>Intereses y reajustes percibidos por préstamos y otros</t>
    </r>
  </si>
  <si>
    <r>
      <rPr>
        <sz val="8"/>
        <color rgb="FF404040"/>
        <rFont val="Arial"/>
        <family val="2"/>
      </rPr>
      <t>Mayor valor percibido por rescate o enajenación de inversiones o bienes no depreciables</t>
    </r>
  </si>
  <si>
    <r>
      <rPr>
        <sz val="8"/>
        <color rgb="FF404040"/>
        <rFont val="Arial"/>
        <family val="2"/>
      </rPr>
      <t>Ingresos percibidos o devengados por operaciones con empresas relacionadas del art. 14 letra A) LIR</t>
    </r>
  </si>
  <si>
    <r>
      <rPr>
        <b/>
        <sz val="8"/>
        <color rgb="FF404040"/>
        <rFont val="Arial"/>
        <family val="2"/>
      </rPr>
      <t>Total de ingresos anuales</t>
    </r>
  </si>
  <si>
    <r>
      <rPr>
        <sz val="8"/>
        <color rgb="FF404040"/>
        <rFont val="Arial"/>
        <family val="2"/>
      </rPr>
      <t>Gasto por saldo inicial de existencias o insumos del negocio en cambio de régimen, pagados</t>
    </r>
  </si>
  <si>
    <r>
      <rPr>
        <sz val="8"/>
        <color rgb="FF404040"/>
        <rFont val="Arial"/>
        <family val="2"/>
      </rPr>
      <t>Gasto por saldo inicial de activos fijos depreciables en cambio de régimen, pagados</t>
    </r>
  </si>
  <si>
    <r>
      <rPr>
        <sz val="8"/>
        <color rgb="FF404040"/>
        <rFont val="Arial"/>
        <family val="2"/>
      </rPr>
      <t>Gasto por pérdida tributaria en cambio de régimen</t>
    </r>
  </si>
  <si>
    <r>
      <rPr>
        <sz val="8"/>
        <color rgb="FF404040"/>
        <rFont val="Arial"/>
        <family val="2"/>
      </rPr>
      <t>Existencias, insumos y servicios del negocio, pagados</t>
    </r>
  </si>
  <si>
    <r>
      <rPr>
        <sz val="8"/>
        <color rgb="FF404040"/>
        <rFont val="Arial"/>
        <family val="2"/>
      </rPr>
      <t>Existencias, insumos y servicios del negocio adeudados en ejercicios anteriores y pagados en el ejercicio actual</t>
    </r>
  </si>
  <si>
    <r>
      <rPr>
        <sz val="8"/>
        <color rgb="FF404040"/>
        <rFont val="Arial"/>
        <family val="2"/>
      </rPr>
      <t>Gastos de rentas de fuente extranjera, pagados</t>
    </r>
  </si>
  <si>
    <r>
      <rPr>
        <sz val="8"/>
        <color rgb="FF404040"/>
        <rFont val="Arial"/>
        <family val="2"/>
      </rPr>
      <t>Remuneraciones pagadas</t>
    </r>
  </si>
  <si>
    <r>
      <rPr>
        <sz val="8"/>
        <color rgb="FF404040"/>
        <rFont val="Arial"/>
        <family val="2"/>
      </rPr>
      <t>Honorarios pagados</t>
    </r>
  </si>
  <si>
    <r>
      <rPr>
        <sz val="8"/>
        <color rgb="FF404040"/>
        <rFont val="Arial"/>
        <family val="2"/>
      </rPr>
      <t>Adquisición de bienes del activo fijo, pagados</t>
    </r>
  </si>
  <si>
    <r>
      <rPr>
        <sz val="8"/>
        <color rgb="FF404040"/>
        <rFont val="Arial"/>
        <family val="2"/>
      </rPr>
      <t>Arriendos pagados</t>
    </r>
  </si>
  <si>
    <r>
      <rPr>
        <sz val="8"/>
        <color rgb="FF404040"/>
        <rFont val="Arial"/>
        <family val="2"/>
      </rPr>
      <t>Gastos por exigencias medio ambientales, pagados</t>
    </r>
  </si>
  <si>
    <r>
      <rPr>
        <sz val="8"/>
        <color rgb="FF404040"/>
        <rFont val="Arial"/>
        <family val="2"/>
      </rPr>
      <t>Intereses y reajustes pagados por préstamos y otros</t>
    </r>
  </si>
  <si>
    <r>
      <rPr>
        <sz val="8"/>
        <color rgb="FF404040"/>
        <rFont val="Arial"/>
        <family val="2"/>
      </rPr>
      <t>Pérdida en rescate o enajenación de inversiones o bienes no depreciables</t>
    </r>
  </si>
  <si>
    <r>
      <rPr>
        <sz val="8"/>
        <color rgb="FF404040"/>
        <rFont val="Arial"/>
        <family val="2"/>
      </rPr>
      <t>Otros gastos deducibles de los ingresos</t>
    </r>
  </si>
  <si>
    <r>
      <rPr>
        <sz val="8"/>
        <color rgb="FF404040"/>
        <rFont val="Arial"/>
        <family val="2"/>
      </rPr>
      <t>Gastos o egresos pagados o adeudados por operaciones con empresas relacionadas del art. 14 letra A) LIR</t>
    </r>
  </si>
  <si>
    <r>
      <rPr>
        <sz val="8"/>
        <color rgb="FF404040"/>
        <rFont val="Arial"/>
        <family val="2"/>
      </rPr>
      <t>Pérdidas tributarias de ejercicios anteriores</t>
    </r>
  </si>
  <si>
    <r>
      <rPr>
        <sz val="8"/>
        <color rgb="FF404040"/>
        <rFont val="Arial"/>
        <family val="2"/>
      </rPr>
      <t>Créditos incobrables castigados en el ejercicio (reconocidos sobre ingresos devengados)</t>
    </r>
  </si>
  <si>
    <r>
      <rPr>
        <b/>
        <sz val="8"/>
        <color rgb="FF404040"/>
        <rFont val="Arial"/>
        <family val="2"/>
      </rPr>
      <t>Total de egresos anuales</t>
    </r>
  </si>
  <si>
    <r>
      <rPr>
        <sz val="8"/>
        <color rgb="FF404040"/>
        <rFont val="Arial"/>
        <family val="2"/>
      </rPr>
      <t>CPT o CPTS positivo inicial</t>
    </r>
  </si>
  <si>
    <r>
      <rPr>
        <sz val="8"/>
        <color rgb="FF404040"/>
        <rFont val="Arial"/>
        <family val="2"/>
      </rPr>
      <t>CPT o CPTS negativo inicial</t>
    </r>
  </si>
  <si>
    <r>
      <rPr>
        <sz val="8"/>
        <color rgb="FF404040"/>
        <rFont val="Arial"/>
        <family val="2"/>
      </rPr>
      <t>Capital aportado empresas que inician actividades en el año comercial que corresponda a esta declaración</t>
    </r>
  </si>
  <si>
    <r>
      <rPr>
        <sz val="8"/>
        <color rgb="FF404040"/>
        <rFont val="Arial"/>
        <family val="2"/>
      </rPr>
      <t>Aumentos (efectivos) de capital del ejercicio</t>
    </r>
  </si>
  <si>
    <r>
      <rPr>
        <sz val="8"/>
        <color rgb="FF404040"/>
        <rFont val="Arial"/>
        <family val="2"/>
      </rPr>
      <t>Disminuciones (efectivas) de capital del ejercicio</t>
    </r>
  </si>
  <si>
    <r>
      <rPr>
        <sz val="8"/>
        <color rgb="FF404040"/>
        <rFont val="Arial"/>
        <family val="2"/>
      </rPr>
      <t>Remesas, retiros o dividendos repartidos en el ejercicio</t>
    </r>
  </si>
  <si>
    <r>
      <rPr>
        <b/>
        <sz val="8"/>
        <color rgb="FF404040"/>
        <rFont val="Arial"/>
        <family val="2"/>
      </rPr>
      <t>CPTS positivo final</t>
    </r>
  </si>
  <si>
    <r>
      <rPr>
        <b/>
        <sz val="8"/>
        <color rgb="FF404040"/>
        <rFont val="Arial"/>
        <family val="2"/>
      </rPr>
      <t>CPTS negativo final</t>
    </r>
  </si>
  <si>
    <r>
      <rPr>
        <sz val="8"/>
        <color rgb="FF404040"/>
        <rFont val="Arial"/>
        <family val="2"/>
      </rPr>
      <t>Remanente ejercicio anterior o saldo inicial (saldo
positivo)</t>
    </r>
  </si>
  <si>
    <r>
      <rPr>
        <sz val="8"/>
        <color rgb="FF404040"/>
        <rFont val="Arial"/>
        <family val="2"/>
      </rPr>
      <t>Remanente ejercicio anterior o saldo inicial (saldo
negativo)</t>
    </r>
  </si>
  <si>
    <r>
      <rPr>
        <sz val="8"/>
        <color rgb="FF404040"/>
        <rFont val="Arial"/>
        <family val="2"/>
      </rPr>
      <t>Reversos y/o disminuciones del ejercicio (propios)</t>
    </r>
  </si>
  <si>
    <r>
      <rPr>
        <sz val="8"/>
        <color rgb="FF404040"/>
        <rFont val="Arial"/>
        <family val="2"/>
      </rPr>
      <t>Retiros, dividendos o remesas imputados a los RTRE</t>
    </r>
  </si>
  <si>
    <r>
      <rPr>
        <sz val="8"/>
        <color rgb="FF404040"/>
        <rFont val="Arial"/>
        <family val="2"/>
      </rPr>
      <t>Retiros en exceso y devoluciones de capital imputados
en el ejercicio</t>
    </r>
  </si>
  <si>
    <r>
      <rPr>
        <sz val="8"/>
        <color rgb="FF404040"/>
        <rFont val="Arial"/>
        <family val="2"/>
      </rPr>
      <t>Remanente ejercicio siguiente (saldo positivo)</t>
    </r>
  </si>
  <si>
    <r>
      <rPr>
        <sz val="8"/>
        <color rgb="FF404040"/>
        <rFont val="Arial"/>
        <family val="2"/>
      </rPr>
      <t>Remanente ejercicio anterior o
saldo inicial (saldo positivo)</t>
    </r>
  </si>
  <si>
    <r>
      <rPr>
        <sz val="8"/>
        <color rgb="FF404040"/>
        <rFont val="Arial"/>
        <family val="2"/>
      </rPr>
      <t xml:space="preserve">Aumentos del ejercicio </t>
    </r>
    <r>
      <rPr>
        <sz val="8"/>
        <color rgb="FFFF0000"/>
        <rFont val="Arial"/>
        <family val="2"/>
      </rPr>
      <t>(</t>
    </r>
    <r>
      <rPr>
        <sz val="8"/>
        <rFont val="Arial"/>
        <family val="2"/>
      </rPr>
      <t>por
reorganizaciones</t>
    </r>
    <r>
      <rPr>
        <sz val="8"/>
        <color rgb="FFFF0000"/>
        <rFont val="Arial"/>
        <family val="2"/>
      </rPr>
      <t>)</t>
    </r>
  </si>
  <si>
    <r>
      <rPr>
        <sz val="8"/>
        <color rgb="FF404040"/>
        <rFont val="Arial"/>
        <family val="2"/>
      </rPr>
      <t xml:space="preserve">Disminuciones del ejercicio </t>
    </r>
    <r>
      <rPr>
        <sz val="8"/>
        <color rgb="FFFF0000"/>
        <rFont val="Arial"/>
        <family val="2"/>
      </rPr>
      <t>(</t>
    </r>
    <r>
      <rPr>
        <sz val="8"/>
        <rFont val="Arial"/>
        <family val="2"/>
      </rPr>
      <t>por
reorganizaciones</t>
    </r>
    <r>
      <rPr>
        <sz val="8"/>
        <color rgb="FFFF0000"/>
        <rFont val="Arial"/>
        <family val="2"/>
      </rPr>
      <t>)</t>
    </r>
  </si>
  <si>
    <r>
      <rPr>
        <sz val="8"/>
        <color rgb="FF404040"/>
        <rFont val="Arial"/>
        <family val="2"/>
      </rPr>
      <t>IDPC e IPE base imponible
generada en el ejercicio</t>
    </r>
  </si>
  <si>
    <r>
      <rPr>
        <sz val="8"/>
        <color rgb="FF404040"/>
        <rFont val="Arial"/>
        <family val="2"/>
      </rPr>
      <t>IDPC e IPE retiros o dividendos
percibidos</t>
    </r>
  </si>
  <si>
    <r>
      <rPr>
        <sz val="8"/>
        <color rgb="FF404040"/>
        <rFont val="Arial"/>
        <family val="2"/>
      </rPr>
      <t>Asignado a retiros en exceso y
devoluciones de capital efectuados en el ejercicio</t>
    </r>
  </si>
  <si>
    <r>
      <rPr>
        <sz val="8"/>
        <color rgb="FF404040"/>
        <rFont val="Arial"/>
        <family val="2"/>
      </rPr>
      <t>IDPC e IPE asignado a gastos rechazados del art. 21 inc. 1° no
afectos a IU 40% y del inc. 2° LIR</t>
    </r>
  </si>
  <si>
    <r>
      <rPr>
        <b/>
        <sz val="8"/>
        <color rgb="FF252525"/>
        <rFont val="Arial"/>
        <family val="2"/>
      </rPr>
      <t>RECUADRO N° 21</t>
    </r>
    <r>
      <rPr>
        <sz val="8"/>
        <rFont val="Arial"/>
        <family val="2"/>
      </rPr>
      <t>: REGISTRO SAC (ART. 14 LETRA D) N° 3 LIR)</t>
    </r>
  </si>
  <si>
    <r>
      <rPr>
        <sz val="8"/>
        <color rgb="FF404040"/>
        <rFont val="Arial"/>
        <family val="2"/>
      </rPr>
      <t>Dividendos o retiros percibidos en el ejercicio, por participaciones en otras empresas</t>
    </r>
  </si>
  <si>
    <r>
      <rPr>
        <sz val="8"/>
        <color rgb="FF404040"/>
        <rFont val="Arial"/>
        <family val="2"/>
      </rPr>
      <t>Incremento por IDPC</t>
    </r>
  </si>
  <si>
    <r>
      <rPr>
        <sz val="8"/>
        <color rgb="FF404040"/>
        <rFont val="Arial"/>
        <family val="2"/>
      </rPr>
      <t>Ingreso diferido imputado en el ejercicio, debidamente incrementado y reajustado, cuando corresponda</t>
    </r>
  </si>
  <si>
    <r>
      <rPr>
        <sz val="8"/>
        <color rgb="FF404040"/>
        <rFont val="Arial"/>
        <family val="2"/>
      </rPr>
      <t>Crédito por activos fijos adquiridos en el ejercicio (art. 33 bis LIR)</t>
    </r>
  </si>
  <si>
    <r>
      <rPr>
        <b/>
        <sz val="8"/>
        <color rgb="FF404040"/>
        <rFont val="Arial"/>
        <family val="2"/>
      </rPr>
      <t>Base imponible a asignar a propietarios que son contribuyentes de impuestos finales, o pérdida tributaria del ejercicio</t>
    </r>
  </si>
  <si>
    <r>
      <rPr>
        <b/>
        <sz val="8"/>
        <color rgb="FF252525"/>
        <rFont val="Arial"/>
        <family val="2"/>
      </rPr>
      <t>RECUADRO N° 22</t>
    </r>
    <r>
      <rPr>
        <sz val="8"/>
        <rFont val="Arial"/>
        <family val="2"/>
      </rPr>
      <t>: BASE IMPONIBLE RÉGIMEN DE TRANSPARENCIA TRIBUTARIA (ART. 14 LETRA D) N° 8 LIR)</t>
    </r>
  </si>
  <si>
    <r>
      <rPr>
        <b/>
        <sz val="8"/>
        <color rgb="FF252525"/>
        <rFont val="Arial"/>
        <family val="2"/>
      </rPr>
      <t>RECUADRO N° 23</t>
    </r>
    <r>
      <rPr>
        <sz val="8"/>
        <color rgb="FF252525"/>
        <rFont val="Arial"/>
        <family val="2"/>
      </rPr>
      <t>: CPTS RÉGIMEN DE TRANSPARENCIA TRIBUTARIA (ART. 14 LETRA D) N° 8 LIR)</t>
    </r>
  </si>
  <si>
    <r>
      <rPr>
        <sz val="8"/>
        <color rgb="FF404040"/>
        <rFont val="Arial"/>
        <family val="2"/>
      </rPr>
      <t>Base imponible del ejercicio, asignable a los propietarios</t>
    </r>
  </si>
  <si>
    <r>
      <rPr>
        <sz val="8"/>
        <color rgb="FF404040"/>
        <rFont val="Arial"/>
        <family val="2"/>
      </rPr>
      <t>Partidas de gastos no aceptados</t>
    </r>
  </si>
  <si>
    <r>
      <rPr>
        <sz val="8"/>
        <color rgb="FF404040"/>
        <rFont val="Arial"/>
        <family val="2"/>
      </rPr>
      <t>Crédito por IDPC, por participaciones en otras empresas que incrementaron la BI del ejercicio.</t>
    </r>
  </si>
  <si>
    <r>
      <rPr>
        <sz val="8"/>
        <color rgb="FF404040"/>
        <rFont val="Arial"/>
        <family val="2"/>
      </rPr>
      <t>5% de las rentas que forman parte de la declaración anual de impuestos a la renta según art. 65 LIR (calculado sobre el código 170)</t>
    </r>
  </si>
  <si>
    <r>
      <rPr>
        <sz val="8"/>
        <color rgb="FF404040"/>
        <rFont val="Arial"/>
        <family val="2"/>
      </rPr>
      <t>Cuota anual (30% o 10% del monto del préstamo tasa 0%), según art. 6 (art. primero) Ley N° 21.242 y/o art. 7 (art. primero) Ley N° 21.252 o art. 11 inc. 1° Ley N° 21.323</t>
    </r>
  </si>
  <si>
    <r>
      <rPr>
        <sz val="8"/>
        <color rgb="FF404040"/>
        <rFont val="Arial"/>
        <family val="2"/>
      </rPr>
      <t>Saldo pendiente cuota año anterior</t>
    </r>
  </si>
  <si>
    <r>
      <rPr>
        <sz val="8"/>
        <color rgb="FF404040"/>
        <rFont val="Arial"/>
        <family val="2"/>
      </rPr>
      <t>Monto a pagar de la(s) cuota(s)</t>
    </r>
  </si>
  <si>
    <r>
      <rPr>
        <sz val="8"/>
        <color rgb="FF404040"/>
        <rFont val="Arial"/>
        <family val="2"/>
      </rPr>
      <t>Pago anticipado por reintegro del préstamo tasa 0% (F-50, F-10 o código 1795 del F-22 AT 2022), según el art. 6 (art. primero) Ley N° 21.242 y/o art. 7 (art. primero) Ley N° 21.252 o art. 11 inc. 3° Ley N° 21.323</t>
    </r>
  </si>
  <si>
    <r>
      <rPr>
        <sz val="8"/>
        <color rgb="FF404040"/>
        <rFont val="Arial"/>
        <family val="2"/>
      </rPr>
      <t>Monto a pagar de la(s) cuota(s) después de anticipos</t>
    </r>
  </si>
  <si>
    <r>
      <rPr>
        <sz val="8"/>
        <color rgb="FF404040"/>
        <rFont val="Arial"/>
        <family val="2"/>
      </rPr>
      <t>Retención adicional sobre rentas del art. 42 N° 2 LIR con tasa del 3%, por reintegro del préstamo tasa 0%, según art. 7 (art. primero) Ley N° 21.242 y art. 9 letra b) (art. primero) Ley N° 21.252 (retención a
trabajadores independientes) o art. 11 letra b) Ley N° 21.323</t>
    </r>
  </si>
  <si>
    <r>
      <rPr>
        <sz val="8"/>
        <color rgb="FF404040"/>
        <rFont val="Arial"/>
        <family val="2"/>
      </rPr>
      <t>PPMA Primera Categoría art. 84 letra a) y 14 letra D) N° 3 letra (k) y N° 8 letra (a) numeral (viii) LIR, con tasa 3%, por reintegro de préstamo tasa 0%, según art. 9 letra c) (art. primero) Ley N° 21.252 (EI)  o art. 11
letra c) Ley N° 21.323</t>
    </r>
  </si>
  <si>
    <r>
      <rPr>
        <sz val="8"/>
        <color rgb="FF404040"/>
        <rFont val="Arial"/>
        <family val="2"/>
      </rPr>
      <t>PPMA Segunda Categoría art. 84 letra b) LIR, con tasa 3%, por reintegro de préstamo  tasa 0%, según art. 7 (art. primero) Ley N° 21.242 y art. 9 letra b) (art. primero) Ley N° 21.252 (trabajadores independientes) o art. 11 letra b) Ley N° 21.323</t>
    </r>
  </si>
  <si>
    <r>
      <rPr>
        <sz val="8"/>
        <color rgb="FF404040"/>
        <rFont val="Arial"/>
        <family val="2"/>
      </rPr>
      <t>Total retenciones adicionales y PPMA</t>
    </r>
  </si>
  <si>
    <r>
      <rPr>
        <sz val="8"/>
        <color rgb="FF404040"/>
        <rFont val="Arial"/>
        <family val="2"/>
      </rPr>
      <t>Monto a pagar de la(s) cuota(s) después de retenciones adicionales y PPMA</t>
    </r>
  </si>
  <si>
    <r>
      <rPr>
        <sz val="8"/>
        <color rgb="FF404040"/>
        <rFont val="Arial"/>
        <family val="2"/>
      </rPr>
      <t>Saldo a devolver por retenciones adicionales y PPMA en exceso</t>
    </r>
  </si>
  <si>
    <t>SECCIÓN: DOMICILIO DEL CONTRIBUYENTE (ESTOS DATOS SON OBLIGATORIOS)</t>
  </si>
  <si>
    <t>RUT</t>
  </si>
  <si>
    <t>Folio</t>
  </si>
  <si>
    <t>Calle</t>
  </si>
  <si>
    <t>N°</t>
  </si>
  <si>
    <t>Of. o depto.</t>
  </si>
  <si>
    <t>Ciudad</t>
  </si>
  <si>
    <t>Comuna</t>
  </si>
  <si>
    <t>Región</t>
  </si>
  <si>
    <t>Actividad, profesión o giro del negocio</t>
  </si>
  <si>
    <t>Cód. actividad económica</t>
  </si>
  <si>
    <t>Telefóno</t>
  </si>
  <si>
    <t>Fax</t>
  </si>
  <si>
    <t>Correo electrónico</t>
  </si>
  <si>
    <t>Franquicias Tributarias</t>
  </si>
  <si>
    <t>D.L. N° 701 de 1974 (Fomento Forestal)</t>
  </si>
  <si>
    <t>Régimen de Tributación</t>
  </si>
  <si>
    <t>Régimen contabilidad agrícola simplificada</t>
  </si>
  <si>
    <t>Opción al régimen</t>
  </si>
  <si>
    <t>Ley N° 19.709 (Tocopilla)</t>
  </si>
  <si>
    <t>Instituciones art. 40 N°s. 2 y 4 LIR</t>
  </si>
  <si>
    <t>D.L. N° 600 de 1974 (E.I.E.)</t>
  </si>
  <si>
    <t>Asociación o cuentas en participación</t>
  </si>
  <si>
    <t>Retiro del régimen</t>
  </si>
  <si>
    <r>
      <rPr>
        <b/>
        <sz val="6"/>
        <color rgb="FFFFFFFF"/>
        <rFont val="Arial"/>
        <family val="2"/>
      </rPr>
      <t>BASE IMPONIBLE IUSC O IGC O IA</t>
    </r>
  </si>
  <si>
    <r>
      <rPr>
        <b/>
        <sz val="6"/>
        <color rgb="FFFFFFFF"/>
        <rFont val="Arial"/>
        <family val="2"/>
      </rPr>
      <t>TIPOS  DE RENTAS Y REBAJAS</t>
    </r>
  </si>
  <si>
    <r>
      <rPr>
        <b/>
        <sz val="6"/>
        <color rgb="FFFFFFFF"/>
        <rFont val="Arial"/>
        <family val="2"/>
      </rPr>
      <t>CRÉDITO POR IMPUESTO DE PRIMERA CATEGORÍA</t>
    </r>
  </si>
  <si>
    <r>
      <rPr>
        <b/>
        <sz val="6"/>
        <color rgb="FFFFFFFF"/>
        <rFont val="Arial"/>
        <family val="2"/>
      </rPr>
      <t>RENTAS Y REBAJAS</t>
    </r>
  </si>
  <si>
    <r>
      <rPr>
        <b/>
        <sz val="6"/>
        <color rgb="FF404040"/>
        <rFont val="Arial"/>
        <family val="2"/>
      </rPr>
      <t>RENTAS BRUTAS AFECTAS</t>
    </r>
  </si>
  <si>
    <r>
      <rPr>
        <b/>
        <sz val="6"/>
        <color rgb="FF404040"/>
        <rFont val="Arial"/>
        <family val="2"/>
      </rPr>
      <t>ANVERSO - RENTAS AFECTAS - LINEAS 1 A 14</t>
    </r>
  </si>
  <si>
    <r>
      <rPr>
        <b/>
        <sz val="6"/>
        <color rgb="FF404040"/>
        <rFont val="Arial"/>
        <family val="2"/>
      </rPr>
      <t>REBAJAS A LA RENTA</t>
    </r>
  </si>
  <si>
    <r>
      <rPr>
        <b/>
        <sz val="6"/>
        <color rgb="FFFFFFFF"/>
        <rFont val="Arial"/>
        <family val="2"/>
      </rPr>
      <t>IMPUESTOS ANUALES A LA RENTA</t>
    </r>
  </si>
  <si>
    <r>
      <rPr>
        <b/>
        <sz val="6"/>
        <color rgb="FF404040"/>
        <rFont val="Arial"/>
        <family val="2"/>
      </rPr>
      <t>IMPUESTOS DETERMINADOS</t>
    </r>
  </si>
  <si>
    <r>
      <rPr>
        <b/>
        <sz val="6"/>
        <color rgb="FF404040"/>
        <rFont val="Arial"/>
        <family val="2"/>
      </rPr>
      <t>IMPUESTOS</t>
    </r>
  </si>
  <si>
    <r>
      <rPr>
        <b/>
        <sz val="6"/>
        <color rgb="FF404040"/>
        <rFont val="Arial"/>
        <family val="2"/>
      </rPr>
      <t>BASE IMPONIBLE</t>
    </r>
  </si>
  <si>
    <r>
      <rPr>
        <b/>
        <sz val="6"/>
        <color rgb="FF404040"/>
        <rFont val="Arial"/>
        <family val="2"/>
      </rPr>
      <t>REBAJAS AL IMPUESTO</t>
    </r>
  </si>
  <si>
    <r>
      <rPr>
        <b/>
        <sz val="6"/>
        <color rgb="FF404040"/>
        <rFont val="Arial"/>
        <family val="2"/>
      </rPr>
      <t>DEDUCCIONES A LOS IMPUESTOS</t>
    </r>
  </si>
  <si>
    <r>
      <rPr>
        <b/>
        <sz val="6"/>
        <color rgb="FF404040"/>
        <rFont val="Arial"/>
        <family val="2"/>
      </rPr>
      <t>OTROS CARGOS</t>
    </r>
  </si>
  <si>
    <r>
      <rPr>
        <sz val="6"/>
        <color rgb="FF585858"/>
        <rFont val="Arial"/>
        <family val="2"/>
      </rPr>
      <t>+</t>
    </r>
  </si>
  <si>
    <r>
      <rPr>
        <b/>
        <sz val="6"/>
        <color rgb="FF404040"/>
        <rFont val="Arial"/>
        <family val="2"/>
      </rPr>
      <t>RESULTADO LIQUIDACIÓN ANUAL IMPUESTO A LA RENTA   (si el resultado es negativo o cero, deberá declarar por Internet)</t>
    </r>
  </si>
  <si>
    <r>
      <rPr>
        <sz val="6"/>
        <color rgb="FF585858"/>
        <rFont val="Arial"/>
        <family val="2"/>
      </rPr>
      <t>=</t>
    </r>
  </si>
  <si>
    <r>
      <rPr>
        <b/>
        <sz val="6"/>
        <color rgb="FFFFFFFF"/>
        <rFont val="Arial"/>
        <family val="2"/>
      </rPr>
      <t>REMANENTE DE CRÉDITO</t>
    </r>
  </si>
  <si>
    <r>
      <rPr>
        <sz val="6"/>
        <color rgb="FF404040"/>
        <rFont val="Arial"/>
        <family val="2"/>
      </rPr>
      <t>SALDO A FAVOR</t>
    </r>
  </si>
  <si>
    <r>
      <rPr>
        <b/>
        <sz val="6"/>
        <color rgb="FF404040"/>
        <rFont val="Arial"/>
        <family val="2"/>
      </rPr>
      <t>IMPUESTO A PAGAR</t>
    </r>
  </si>
  <si>
    <r>
      <rPr>
        <sz val="6"/>
        <color rgb="FF404040"/>
        <rFont val="Arial"/>
        <family val="2"/>
      </rPr>
      <t>Menos: saldo puesto a disposición de los socios</t>
    </r>
  </si>
  <si>
    <r>
      <rPr>
        <sz val="6"/>
        <color rgb="FF585858"/>
        <rFont val="Arial"/>
        <family val="2"/>
      </rPr>
      <t>-</t>
    </r>
  </si>
  <si>
    <r>
      <rPr>
        <sz val="6"/>
        <color rgb="FF404040"/>
        <rFont val="Arial"/>
        <family val="2"/>
      </rPr>
      <t>Impuesto adeudado</t>
    </r>
  </si>
  <si>
    <r>
      <rPr>
        <b/>
        <sz val="6"/>
        <color rgb="FF404040"/>
        <rFont val="Arial"/>
        <family val="2"/>
      </rPr>
      <t>DEVOLUCIÓN SOLICITADA</t>
    </r>
  </si>
  <si>
    <r>
      <rPr>
        <sz val="6"/>
        <color rgb="FF404040"/>
        <rFont val="Arial"/>
        <family val="2"/>
      </rPr>
      <t>Reajuste art.72 LIR, código 305       %</t>
    </r>
  </si>
  <si>
    <r>
      <rPr>
        <sz val="6"/>
        <color rgb="FF404040"/>
        <rFont val="Arial"/>
        <family val="2"/>
      </rPr>
      <t>Monto</t>
    </r>
  </si>
  <si>
    <r>
      <rPr>
        <sz val="6"/>
        <color rgb="FF404040"/>
        <rFont val="Arial"/>
        <family val="2"/>
      </rPr>
      <t xml:space="preserve">TOTAL A PAGAR (códigos </t>
    </r>
    <r>
      <rPr>
        <sz val="6"/>
        <rFont val="Verdana"/>
        <family val="2"/>
      </rPr>
      <t>90 + 39)</t>
    </r>
  </si>
  <si>
    <r>
      <rPr>
        <b/>
        <sz val="6"/>
        <color rgb="FF404040"/>
        <rFont val="Arial"/>
        <family val="2"/>
      </rPr>
      <t>SOLICITO DEPOSITAR REMANENTE EN CUENTA CORRIENTE O DE AHORRO BANCARIA</t>
    </r>
  </si>
  <si>
    <r>
      <rPr>
        <sz val="6"/>
        <color rgb="FF585858"/>
        <rFont val="Arial"/>
        <family val="2"/>
      </rPr>
      <t>Nombre institución bancaria</t>
    </r>
  </si>
  <si>
    <r>
      <rPr>
        <sz val="6"/>
        <color rgb="FF585858"/>
        <rFont val="Arial"/>
        <family val="2"/>
      </rPr>
      <t>Número de cuenta</t>
    </r>
  </si>
  <si>
    <r>
      <rPr>
        <b/>
        <sz val="6"/>
        <color rgb="FF404040"/>
        <rFont val="Arial"/>
        <family val="2"/>
      </rPr>
      <t>RECARGOS POR DECLARACIÓN FUERA DE PLAZO</t>
    </r>
  </si>
  <si>
    <r>
      <rPr>
        <sz val="6"/>
        <color rgb="FF404040"/>
        <rFont val="Arial"/>
        <family val="2"/>
      </rPr>
      <t>MÁS: reajustes declaración fuera de plazo</t>
    </r>
  </si>
  <si>
    <r>
      <rPr>
        <sz val="6"/>
        <color rgb="FF585858"/>
        <rFont val="Arial"/>
        <family val="2"/>
      </rPr>
      <t>Tipo de cuenta</t>
    </r>
  </si>
  <si>
    <r>
      <rPr>
        <sz val="6"/>
        <color rgb="FF404040"/>
        <rFont val="Arial"/>
        <family val="2"/>
      </rPr>
      <t>Cuenta corriente</t>
    </r>
  </si>
  <si>
    <r>
      <rPr>
        <sz val="6"/>
        <color rgb="FF404040"/>
        <rFont val="Arial"/>
        <family val="2"/>
      </rPr>
      <t>Cuenta vista</t>
    </r>
  </si>
  <si>
    <r>
      <rPr>
        <sz val="6"/>
        <color rgb="FF404040"/>
        <rFont val="Arial"/>
        <family val="2"/>
      </rPr>
      <t>MÁS: intereses y multas declaración fuera de plazo</t>
    </r>
  </si>
  <si>
    <r>
      <rPr>
        <sz val="6"/>
        <color rgb="FF404040"/>
        <rFont val="Arial"/>
        <family val="2"/>
      </rPr>
      <t>Cuenta RUT</t>
    </r>
  </si>
  <si>
    <r>
      <rPr>
        <sz val="6"/>
        <color rgb="FF404040"/>
        <rFont val="Arial"/>
        <family val="2"/>
      </rPr>
      <t>Cuenta de ahorro</t>
    </r>
  </si>
  <si>
    <r>
      <rPr>
        <sz val="6"/>
        <color rgb="FF404040"/>
        <rFont val="Arial"/>
        <family val="2"/>
      </rPr>
      <t>TOTAL A PAGAR (</t>
    </r>
    <r>
      <rPr>
        <sz val="6"/>
        <color rgb="FFFF0000"/>
        <rFont val="Arial"/>
        <family val="2"/>
      </rPr>
      <t>códigos 91+92+ 93</t>
    </r>
    <r>
      <rPr>
        <sz val="6"/>
        <rFont val="Arial"/>
        <family val="2"/>
      </rPr>
      <t>)</t>
    </r>
  </si>
  <si>
    <r>
      <rPr>
        <sz val="6"/>
        <color rgb="FF404040"/>
        <rFont val="Arial"/>
        <family val="2"/>
      </rPr>
      <t>Sin tipo de cuenta</t>
    </r>
  </si>
  <si>
    <r>
      <rPr>
        <b/>
        <sz val="6"/>
        <color rgb="FF404040"/>
        <rFont val="Arial"/>
        <family val="2"/>
      </rPr>
      <t>ANVERSO - REMANENTE DE CRÉDITO - IMPUESTO A PAGAR</t>
    </r>
  </si>
  <si>
    <r>
      <rPr>
        <b/>
        <sz val="6"/>
        <color rgb="FF585858"/>
        <rFont val="Arial"/>
        <family val="2"/>
      </rPr>
      <t>ANVERSO</t>
    </r>
  </si>
  <si>
    <r>
      <rPr>
        <b/>
        <sz val="6"/>
        <color rgb="FF252525"/>
        <rFont val="Arial"/>
        <family val="2"/>
      </rPr>
      <t>RECUADRO N° 1</t>
    </r>
    <r>
      <rPr>
        <sz val="6"/>
        <color rgb="FF252525"/>
        <rFont val="Arial"/>
        <family val="2"/>
      </rPr>
      <t>:  HONORARIOS</t>
    </r>
  </si>
  <si>
    <r>
      <rPr>
        <b/>
        <sz val="6"/>
        <color rgb="FF404040"/>
        <rFont val="Arial"/>
        <family val="2"/>
      </rPr>
      <t>Rentas de 2ª Categoría</t>
    </r>
  </si>
  <si>
    <r>
      <rPr>
        <b/>
        <sz val="6"/>
        <color rgb="FF404040"/>
        <rFont val="Arial"/>
        <family val="2"/>
      </rPr>
      <t>Renta actualizada</t>
    </r>
  </si>
  <si>
    <r>
      <rPr>
        <b/>
        <sz val="6"/>
        <color rgb="FF404040"/>
        <rFont val="Arial"/>
        <family val="2"/>
      </rPr>
      <t>RECUADRO N° 1</t>
    </r>
    <r>
      <rPr>
        <sz val="6"/>
        <color rgb="FF404040"/>
        <rFont val="Arial"/>
        <family val="2"/>
      </rPr>
      <t>:  HONORARIOS</t>
    </r>
  </si>
  <si>
    <r>
      <rPr>
        <b/>
        <sz val="6"/>
        <color rgb="FF252525"/>
        <rFont val="Arial"/>
        <family val="2"/>
      </rPr>
      <t>RECUADRO N° 2</t>
    </r>
    <r>
      <rPr>
        <sz val="6"/>
        <color rgb="FF252525"/>
        <rFont val="Arial"/>
        <family val="2"/>
      </rPr>
      <t>: DETERMINACIÓN MAYOR O MENOR VALOR OBTENIDO POR PERSONAS NATURALES EN LAS ENAJENACIONES DE BIENES RAÍCES SITUADOS EN CHILE, NO ASIGNADOS A SU EMPRESA INDIVIDUAL</t>
    </r>
  </si>
  <si>
    <r>
      <rPr>
        <b/>
        <sz val="6"/>
        <color rgb="FF404040"/>
        <rFont val="Arial"/>
        <family val="2"/>
      </rPr>
      <t>Régimen de tributación</t>
    </r>
  </si>
  <si>
    <r>
      <rPr>
        <b/>
        <sz val="6"/>
        <color rgb="FF404040"/>
        <rFont val="Arial"/>
        <family val="2"/>
      </rPr>
      <t>RECUADRO N° 2</t>
    </r>
    <r>
      <rPr>
        <sz val="6"/>
        <color rgb="FF404040"/>
        <rFont val="Arial"/>
        <family val="2"/>
      </rPr>
      <t>: DETERMINACIÓN MAYOR O MENOR VALOR OBTENIDO POR PERSONAS NATURALES EN LAS ENAJENACIONES DE BIENES RAÍCES SITUADOS EN CHILE, NO ASIGNADOS A SU EMPRESA INDIVIDUAL</t>
    </r>
  </si>
  <si>
    <r>
      <rPr>
        <b/>
        <sz val="6"/>
        <color rgb="FF252525"/>
        <rFont val="Arial"/>
        <family val="2"/>
      </rPr>
      <t>RECUADRO N° 3</t>
    </r>
    <r>
      <rPr>
        <sz val="6"/>
        <color rgb="FF252525"/>
        <rFont val="Arial"/>
        <family val="2"/>
      </rPr>
      <t>: DATOS SOBRE INSTRUMENTOS DE AHORRO ACOGIDOS AL EX ART. 57 BIS LIR (ART. 3° TRANSITORIO NUMERAL VI) LEY N° 20.780)</t>
    </r>
  </si>
  <si>
    <r>
      <rPr>
        <b/>
        <sz val="6"/>
        <color rgb="FF404040"/>
        <rFont val="Arial"/>
        <family val="2"/>
      </rPr>
      <t>RECUADRO N° 3</t>
    </r>
    <r>
      <rPr>
        <sz val="6"/>
        <color rgb="FF404040"/>
        <rFont val="Arial"/>
        <family val="2"/>
      </rPr>
      <t>: DATOS SOBRE INSTRUMENTOS DE AHORRO ACOGIDOS AL EX ART. 57 BIS LIR (ART. 3° TRANSITORIO NUMERAL VI) LEY N° 20.780)</t>
    </r>
  </si>
  <si>
    <r>
      <rPr>
        <b/>
        <sz val="6"/>
        <color rgb="FF252525"/>
        <rFont val="Arial"/>
        <family val="2"/>
      </rPr>
      <t>RECUADRO N° 4</t>
    </r>
    <r>
      <rPr>
        <sz val="6"/>
        <color rgb="FF252525"/>
        <rFont val="Arial"/>
        <family val="2"/>
      </rPr>
      <t>: ENAJENACIÓN DE ACCIONES, DERECHOS SOCIALES, CUOTAS DE FONDOS MUTUOS Y/O DE INVERSIÓN</t>
    </r>
  </si>
  <si>
    <r>
      <rPr>
        <b/>
        <sz val="6"/>
        <color rgb="FF404040"/>
        <rFont val="Arial"/>
        <family val="2"/>
      </rPr>
      <t>Mayor  o menor  valor determinado</t>
    </r>
  </si>
  <si>
    <r>
      <rPr>
        <b/>
        <sz val="6"/>
        <color rgb="FF404040"/>
        <rFont val="Arial"/>
        <family val="2"/>
      </rPr>
      <t>Determinación del resultado</t>
    </r>
  </si>
  <si>
    <r>
      <rPr>
        <b/>
        <sz val="6"/>
        <color rgb="FF404040"/>
        <rFont val="Arial"/>
        <family val="2"/>
      </rPr>
      <t>RECUADRO N° 4</t>
    </r>
    <r>
      <rPr>
        <sz val="6"/>
        <color rgb="FF404040"/>
        <rFont val="Arial"/>
        <family val="2"/>
      </rPr>
      <t>: ENAJENACIÓN DE ACCIONES, DERECHOS SOCIALES, CUOTAS DE FONDOS MUTUOS Y/O DE INVERSIÓN.</t>
    </r>
  </si>
  <si>
    <r>
      <rPr>
        <b/>
        <sz val="6"/>
        <color rgb="FF252525"/>
        <rFont val="Arial"/>
        <family val="2"/>
      </rPr>
      <t>RECUADRO N°5</t>
    </r>
    <r>
      <rPr>
        <sz val="6"/>
        <color rgb="FF252525"/>
        <rFont val="Arial"/>
        <family val="2"/>
      </rPr>
      <t>: CRÉDITO POR INGRESO DIFERIDO PROPIETARIOS DE EMPRESAS RÉGIMEN TRANSPARENCIA TRIBUTARIA, ART. 14 LETRA D) N°8 LIR</t>
    </r>
  </si>
  <si>
    <r>
      <rPr>
        <b/>
        <sz val="6"/>
        <color rgb="FF404040"/>
        <rFont val="Arial"/>
        <family val="2"/>
      </rPr>
      <t>RECUADRO N° 5</t>
    </r>
    <r>
      <rPr>
        <sz val="6"/>
        <color rgb="FF404040"/>
        <rFont val="Arial"/>
        <family val="2"/>
      </rPr>
      <t>: CRÉDITO POR INGRESO DIFERIDO PROPIETARIOS DE EMPRESAS RÉGIMEN TRANSPARENCIA TRIBUTARIA, ART. 14 LETRA D) N°8 LIR</t>
    </r>
  </si>
  <si>
    <r>
      <rPr>
        <b/>
        <sz val="6"/>
        <color rgb="FF252525"/>
        <rFont val="Arial"/>
        <family val="2"/>
      </rPr>
      <t>RECUADRO N° 6</t>
    </r>
    <r>
      <rPr>
        <sz val="6"/>
        <color rgb="FF252525"/>
        <rFont val="Arial"/>
        <family val="2"/>
      </rPr>
      <t>: DATOS INFORMATIVOS</t>
    </r>
  </si>
  <si>
    <r>
      <rPr>
        <b/>
        <sz val="6"/>
        <color rgb="FF404040"/>
        <rFont val="Arial"/>
        <family val="2"/>
      </rPr>
      <t>OPERACIONES INTERNACIONALES</t>
    </r>
  </si>
  <si>
    <r>
      <rPr>
        <b/>
        <sz val="6"/>
        <color rgb="FF404040"/>
        <rFont val="Arial"/>
        <family val="2"/>
      </rPr>
      <t>DATOS DE BALANCE</t>
    </r>
  </si>
  <si>
    <r>
      <rPr>
        <b/>
        <sz val="6"/>
        <color rgb="FF404040"/>
        <rFont val="Arial"/>
        <family val="2"/>
      </rPr>
      <t>OTROS ANTECEDENTES</t>
    </r>
  </si>
  <si>
    <r>
      <rPr>
        <b/>
        <sz val="6"/>
        <color rgb="FF404040"/>
        <rFont val="Arial"/>
        <family val="2"/>
      </rPr>
      <t>SALDOS</t>
    </r>
  </si>
  <si>
    <r>
      <rPr>
        <b/>
        <sz val="6"/>
        <color rgb="FF404040"/>
        <rFont val="Arial"/>
        <family val="2"/>
      </rPr>
      <t>CUENTAS EN PARTICIPACIÓN Y DEMÁS ENCARGOS FIDUCIARIOS</t>
    </r>
  </si>
  <si>
    <r>
      <rPr>
        <b/>
        <sz val="6"/>
        <color rgb="FF404040"/>
        <rFont val="Arial"/>
        <family val="2"/>
      </rPr>
      <t>RECUADRO N° 6</t>
    </r>
    <r>
      <rPr>
        <sz val="6"/>
        <rFont val="Arial"/>
        <family val="2"/>
      </rPr>
      <t>: DATOS INFORMATIVOS</t>
    </r>
  </si>
  <si>
    <r>
      <rPr>
        <b/>
        <sz val="6"/>
        <color rgb="FF252525"/>
        <rFont val="Arial"/>
        <family val="2"/>
      </rPr>
      <t>RECUADRO N° 7</t>
    </r>
    <r>
      <rPr>
        <sz val="6"/>
        <color rgb="FF252525"/>
        <rFont val="Arial"/>
        <family val="2"/>
      </rPr>
      <t>: INGRESO DIFERIDO Y SALDOS PENDIENTES DE AMORTIZACIÓN</t>
    </r>
  </si>
  <si>
    <r>
      <rPr>
        <b/>
        <sz val="6"/>
        <color rgb="FF404040"/>
        <rFont val="Arial"/>
        <family val="2"/>
      </rPr>
      <t>Detalle</t>
    </r>
  </si>
  <si>
    <r>
      <rPr>
        <b/>
        <sz val="6"/>
        <color rgb="FF404040"/>
        <rFont val="Arial"/>
        <family val="2"/>
      </rPr>
      <t>Saldo de rentas tributables acumuladas</t>
    </r>
  </si>
  <si>
    <r>
      <rPr>
        <b/>
        <sz val="6"/>
        <color rgb="FF404040"/>
        <rFont val="Arial"/>
        <family val="2"/>
      </rPr>
      <t>Incremento</t>
    </r>
  </si>
  <si>
    <r>
      <rPr>
        <b/>
        <sz val="6"/>
        <color rgb="FF404040"/>
        <rFont val="Arial"/>
        <family val="2"/>
      </rPr>
      <t>Crédito</t>
    </r>
  </si>
  <si>
    <r>
      <rPr>
        <b/>
        <sz val="6"/>
        <color rgb="FF404040"/>
        <rFont val="Arial"/>
        <family val="2"/>
      </rPr>
      <t>No Sujeto a Restitución</t>
    </r>
  </si>
  <si>
    <r>
      <rPr>
        <b/>
        <sz val="6"/>
        <color rgb="FF404040"/>
        <rFont val="Arial"/>
        <family val="2"/>
      </rPr>
      <t>Sujeto a Restitución</t>
    </r>
  </si>
  <si>
    <r>
      <rPr>
        <b/>
        <sz val="6"/>
        <color rgb="FF404040"/>
        <rFont val="Arial"/>
        <family val="2"/>
      </rPr>
      <t>RECUADRO N° 7</t>
    </r>
    <r>
      <rPr>
        <sz val="6"/>
        <rFont val="Arial"/>
        <family val="2"/>
      </rPr>
      <t>: INGRESO DIFERIDO Y SALDOS PENDIENTES DE AMORTIZACIÓN.</t>
    </r>
  </si>
  <si>
    <r>
      <rPr>
        <b/>
        <sz val="6"/>
        <color rgb="FF252525"/>
        <rFont val="Arial"/>
        <family val="2"/>
      </rPr>
      <t>RECUADRO N° 8</t>
    </r>
    <r>
      <rPr>
        <sz val="6"/>
        <color rgb="FF252525"/>
        <rFont val="Arial"/>
        <family val="2"/>
      </rPr>
      <t>:  INFORMACIÓN SOBRE DONACIONES Y CRÉDITOS O REBAJAS IMPUTABLES AL IDPC</t>
    </r>
  </si>
  <si>
    <r>
      <rPr>
        <b/>
        <sz val="6"/>
        <color rgb="FF404040"/>
        <rFont val="Arial"/>
        <family val="2"/>
      </rPr>
      <t>CRÉDITOS CUYOS REMANENTES NO DAN DERECHO A IMPUTACIÓN EN LOS EJERCICIOS SIGUIENTES NI A DEVOLUCIÓN</t>
    </r>
  </si>
  <si>
    <r>
      <rPr>
        <b/>
        <sz val="6"/>
        <color rgb="FF404040"/>
        <rFont val="Arial"/>
        <family val="2"/>
      </rPr>
      <t>CRÉDITOS CUYOS REMANENTES DAN  SOLO DERECHO A IMPUTACIÓN EN LOS EJERCICIOS SIGUIENTES</t>
    </r>
  </si>
  <si>
    <r>
      <rPr>
        <b/>
        <sz val="6"/>
        <color rgb="FF404040"/>
        <rFont val="Arial"/>
        <family val="2"/>
      </rPr>
      <t>CRÉDITO CUYO REMANENTE DA DERECHO A DEVOLUCIÓN</t>
    </r>
  </si>
  <si>
    <r>
      <rPr>
        <b/>
        <sz val="6"/>
        <color rgb="FF404040"/>
        <rFont val="Arial"/>
        <family val="2"/>
      </rPr>
      <t>OTRAS  DONACIONES</t>
    </r>
  </si>
  <si>
    <r>
      <rPr>
        <sz val="6"/>
        <color rgb="FF404040"/>
        <rFont val="Arial"/>
        <family val="2"/>
      </rPr>
      <t>DETALLE</t>
    </r>
  </si>
  <si>
    <r>
      <rPr>
        <sz val="6"/>
        <color rgb="FF404040"/>
        <rFont val="Arial"/>
        <family val="2"/>
      </rPr>
      <t>TOTAL GASTO</t>
    </r>
  </si>
  <si>
    <r>
      <rPr>
        <sz val="6"/>
        <color rgb="FF404040"/>
        <rFont val="Arial"/>
        <family val="2"/>
      </rPr>
      <t>GASTO NO ACEPTADO</t>
    </r>
  </si>
  <si>
    <r>
      <rPr>
        <b/>
        <sz val="6"/>
        <color rgb="FF404040"/>
        <rFont val="Arial"/>
        <family val="2"/>
      </rPr>
      <t>RECUADRO N° 8</t>
    </r>
    <r>
      <rPr>
        <b/>
        <sz val="6"/>
        <rFont val="Arial"/>
        <family val="2"/>
      </rPr>
      <t xml:space="preserve">:  </t>
    </r>
    <r>
      <rPr>
        <sz val="6"/>
        <rFont val="Arial"/>
        <family val="2"/>
      </rPr>
      <t>INFORMACIÓN SOBRE DONACIONES Y CRÉDITOS O REBAJAS IMPUTABLES AL IDPC</t>
    </r>
  </si>
  <si>
    <r>
      <rPr>
        <b/>
        <sz val="6"/>
        <color rgb="FF252525"/>
        <rFont val="Arial"/>
        <family val="2"/>
      </rPr>
      <t>RECUADRO N° 9</t>
    </r>
    <r>
      <rPr>
        <sz val="6"/>
        <color rgb="FF252525"/>
        <rFont val="Arial"/>
        <family val="2"/>
      </rPr>
      <t>: REGISTRO FUR</t>
    </r>
  </si>
  <si>
    <r>
      <rPr>
        <b/>
        <sz val="6"/>
        <color rgb="FF404040"/>
        <rFont val="Arial"/>
        <family val="2"/>
      </rPr>
      <t>RECUADRO N° 9</t>
    </r>
    <r>
      <rPr>
        <sz val="6"/>
        <color rgb="FF404040"/>
        <rFont val="Arial"/>
        <family val="2"/>
      </rPr>
      <t>: REGISTRO FUR</t>
    </r>
  </si>
  <si>
    <r>
      <rPr>
        <b/>
        <sz val="6"/>
        <color rgb="FF252525"/>
        <rFont val="Arial"/>
        <family val="2"/>
      </rPr>
      <t>RECUADRO Nº 10</t>
    </r>
    <r>
      <rPr>
        <sz val="6"/>
        <color rgb="FF252525"/>
        <rFont val="Arial"/>
        <family val="2"/>
      </rPr>
      <t>: DEPRECIACIÓN</t>
    </r>
  </si>
  <si>
    <r>
      <rPr>
        <b/>
        <sz val="6"/>
        <color rgb="FF404040"/>
        <rFont val="Arial"/>
        <family val="2"/>
      </rPr>
      <t>RECUADRO Nº 10</t>
    </r>
    <r>
      <rPr>
        <sz val="6"/>
        <color rgb="FF404040"/>
        <rFont val="Arial"/>
        <family val="2"/>
      </rPr>
      <t>: DEPRECIACIÓN</t>
    </r>
  </si>
  <si>
    <r>
      <rPr>
        <b/>
        <sz val="6"/>
        <color rgb="FF252525"/>
        <rFont val="Arial"/>
        <family val="2"/>
      </rPr>
      <t>RECUADRO N° 11</t>
    </r>
    <r>
      <rPr>
        <sz val="6"/>
        <color rgb="FF252525"/>
        <rFont val="Arial"/>
        <family val="2"/>
      </rPr>
      <t>: ROYALTY MINERO</t>
    </r>
  </si>
  <si>
    <r>
      <rPr>
        <b/>
        <sz val="6"/>
        <color rgb="FF404040"/>
        <rFont val="Arial"/>
        <family val="2"/>
      </rPr>
      <t>RECUADRO N° 11</t>
    </r>
    <r>
      <rPr>
        <sz val="6"/>
        <color rgb="FF404040"/>
        <rFont val="Arial"/>
        <family val="2"/>
      </rPr>
      <t>: ROYALTY MINERO</t>
    </r>
  </si>
  <si>
    <r>
      <rPr>
        <b/>
        <sz val="6"/>
        <color rgb="FF252525"/>
        <rFont val="Arial"/>
        <family val="2"/>
      </rPr>
      <t>RECUADRO N° 12</t>
    </r>
    <r>
      <rPr>
        <sz val="6"/>
        <color rgb="FF252525"/>
        <rFont val="Arial"/>
        <family val="2"/>
      </rPr>
      <t>: BASE IMPONIBLE DE PRIMERA CATEGORÍA (ART. 14 LETRAS  A) O G) LIR)</t>
    </r>
  </si>
  <si>
    <r>
      <rPr>
        <b/>
        <sz val="6"/>
        <color rgb="FF404040"/>
        <rFont val="Arial"/>
        <family val="2"/>
      </rPr>
      <t>RESULTADO FINANCIERO</t>
    </r>
  </si>
  <si>
    <r>
      <rPr>
        <b/>
        <sz val="6"/>
        <color rgb="FF404040"/>
        <rFont val="Arial"/>
        <family val="2"/>
      </rPr>
      <t>AJUSTES AL RESULTADO FINANCIERO</t>
    </r>
  </si>
  <si>
    <r>
      <rPr>
        <b/>
        <sz val="6"/>
        <color rgb="FF404040"/>
        <rFont val="Arial"/>
        <family val="2"/>
      </rPr>
      <t>IMPUTACIONES A LA PÉRDIDA TRIBUTARIA DEL EJERCICIO</t>
    </r>
  </si>
  <si>
    <r>
      <rPr>
        <b/>
        <sz val="6"/>
        <color rgb="FF404040"/>
        <rFont val="Arial"/>
        <family val="2"/>
      </rPr>
      <t>RECUADRO N° 12</t>
    </r>
    <r>
      <rPr>
        <sz val="6"/>
        <rFont val="Arial"/>
        <family val="2"/>
      </rPr>
      <t>: BASE IMPONIBLE DE PRIMERA CATEGORÍA (ART. 14 LETRAS  A) O G) LIR)</t>
    </r>
  </si>
  <si>
    <r>
      <rPr>
        <b/>
        <sz val="6"/>
        <color rgb="FF404040"/>
        <rFont val="Arial"/>
        <family val="2"/>
      </rPr>
      <t>RECUADRO Nº 13</t>
    </r>
    <r>
      <rPr>
        <sz val="6"/>
        <color rgb="FF404040"/>
        <rFont val="Arial"/>
        <family val="2"/>
      </rPr>
      <t>: DETERMINACIÓN DEL RAI (ART. 14 LETRA A) LIR)</t>
    </r>
  </si>
  <si>
    <r>
      <rPr>
        <b/>
        <sz val="6"/>
        <color rgb="FF252525"/>
        <rFont val="Arial"/>
        <family val="2"/>
      </rPr>
      <t>RECUADRO Nº 14</t>
    </r>
    <r>
      <rPr>
        <sz val="6"/>
        <color rgb="FF252525"/>
        <rFont val="Arial"/>
        <family val="2"/>
      </rPr>
      <t>:  RAZONABILIDAD CAPITAL PROPIO TRIBUTARIO (ART. 14 LETRA A) O G) LIR)</t>
    </r>
  </si>
  <si>
    <r>
      <rPr>
        <b/>
        <sz val="6"/>
        <color rgb="FF404040"/>
        <rFont val="Arial"/>
        <family val="2"/>
      </rPr>
      <t>RECUADRO Nº 14</t>
    </r>
    <r>
      <rPr>
        <sz val="6"/>
        <rFont val="Arial"/>
        <family val="2"/>
      </rPr>
      <t>:  RAZONABILIDAD CAPITAL PROPIO TRIBUTARIO (ART. 14 LETRA A) O G) LIR)</t>
    </r>
  </si>
  <si>
    <r>
      <rPr>
        <b/>
        <sz val="6"/>
        <color rgb="FF252525"/>
        <rFont val="Arial"/>
        <family val="2"/>
      </rPr>
      <t>RECUADRO N° 15</t>
    </r>
    <r>
      <rPr>
        <sz val="6"/>
        <color rgb="FF252525"/>
        <rFont val="Arial"/>
        <family val="2"/>
      </rPr>
      <t>: REGISTRO TRIBUTARIO DE RENTAS EMPRESARIALES Y MOVIMIENTO STUT (ART. 14 LETRA A) LIR)</t>
    </r>
  </si>
  <si>
    <r>
      <rPr>
        <sz val="6"/>
        <color rgb="FF404040"/>
        <rFont val="Arial"/>
        <family val="2"/>
      </rPr>
      <t>RENTAS CON TRIBUTACIÓN CUMPLIDA</t>
    </r>
  </si>
  <si>
    <r>
      <rPr>
        <sz val="6"/>
        <color rgb="FF404040"/>
        <rFont val="Arial"/>
        <family val="2"/>
      </rPr>
      <t>RENTAS EXENTAS</t>
    </r>
  </si>
  <si>
    <r>
      <rPr>
        <sz val="6"/>
        <color rgb="FF404040"/>
        <rFont val="Arial"/>
        <family val="2"/>
      </rPr>
      <t>ISFUT</t>
    </r>
  </si>
  <si>
    <r>
      <rPr>
        <sz val="6"/>
        <color rgb="FF404040"/>
        <rFont val="Arial"/>
        <family val="2"/>
      </rPr>
      <t>OTRAS</t>
    </r>
  </si>
  <si>
    <r>
      <rPr>
        <b/>
        <sz val="6"/>
        <color rgb="FF404040"/>
        <rFont val="Arial"/>
        <family val="2"/>
      </rPr>
      <t>RECUADRO N° 15</t>
    </r>
    <r>
      <rPr>
        <sz val="6"/>
        <rFont val="Arial"/>
        <family val="2"/>
      </rPr>
      <t>: REGISTRO TRIBUTARIO DE RENTAS EMPRESARIALES Y MOVIMIENTO STUT (ART. 14 LETRA A) LIR)</t>
    </r>
  </si>
  <si>
    <r>
      <rPr>
        <b/>
        <sz val="6"/>
        <color rgb="FF252525"/>
        <rFont val="Arial"/>
        <family val="2"/>
      </rPr>
      <t>RECUADRO N° 16</t>
    </r>
    <r>
      <rPr>
        <sz val="6"/>
        <color rgb="FF252525"/>
        <rFont val="Arial"/>
        <family val="2"/>
      </rPr>
      <t>: REGISTRO SAC (ART. 14 LETRA A) LIR)</t>
    </r>
  </si>
  <si>
    <r>
      <rPr>
        <b/>
        <sz val="6"/>
        <color rgb="FF404040"/>
        <rFont val="Arial"/>
        <family val="2"/>
      </rPr>
      <t>RECUADRO N° 16</t>
    </r>
    <r>
      <rPr>
        <sz val="6"/>
        <rFont val="Arial"/>
        <family val="2"/>
      </rPr>
      <t>: REGISTRO SAC (ART. 14 LETRA A) LIR)</t>
    </r>
  </si>
  <si>
    <r>
      <rPr>
        <sz val="6"/>
        <color rgb="FF404040"/>
        <rFont val="Arial"/>
        <family val="2"/>
      </rPr>
      <t>RAP Y DIFERENCIA INICIAL EX
ART. 14 TER A) LIR</t>
    </r>
  </si>
  <si>
    <r>
      <rPr>
        <b/>
        <sz val="6"/>
        <color rgb="FF252525"/>
        <rFont val="Arial"/>
        <family val="2"/>
      </rPr>
      <t>RECUADRO: N° 20</t>
    </r>
    <r>
      <rPr>
        <sz val="6"/>
        <color rgb="FF252525"/>
        <rFont val="Arial"/>
        <family val="2"/>
      </rPr>
      <t>: REGISTRO TRIBUTARIO DE RENTAS EMPRESARIALES Y MOVIMIENTO STUT (ART. 14 LETRA D) N° 3 LIR)</t>
    </r>
  </si>
  <si>
    <r>
      <rPr>
        <b/>
        <sz val="6"/>
        <color rgb="FF252525"/>
        <rFont val="Arial"/>
        <family val="2"/>
      </rPr>
      <t>RECUADRO N° 21</t>
    </r>
    <r>
      <rPr>
        <sz val="6"/>
        <color rgb="FF252525"/>
        <rFont val="Arial"/>
        <family val="2"/>
      </rPr>
      <t>: REGISTRO SAC (ART. 14 LETRA D) N° 3 LIR)</t>
    </r>
  </si>
  <si>
    <r>
      <rPr>
        <b/>
        <sz val="6"/>
        <color rgb="FF252525"/>
        <rFont val="Arial"/>
        <family val="2"/>
      </rPr>
      <t>RECUADRO N° 22</t>
    </r>
    <r>
      <rPr>
        <sz val="6"/>
        <color rgb="FF252525"/>
        <rFont val="Arial"/>
        <family val="2"/>
      </rPr>
      <t>: BASE IMPONIBLE RÉGIMEN DE TRANSPARENCIA TRIBUTARIA (ART. 14 LETRA D) N° 8 LIR)</t>
    </r>
  </si>
  <si>
    <r>
      <rPr>
        <b/>
        <sz val="6"/>
        <color rgb="FF404040"/>
        <rFont val="Arial"/>
        <family val="2"/>
      </rPr>
      <t>RECUADRO N° 23</t>
    </r>
    <r>
      <rPr>
        <sz val="6"/>
        <rFont val="Arial"/>
        <family val="2"/>
      </rPr>
      <t>: CPTS RÉGIMEN DE TRANSPARENCIA TRIBUTARIA (ART. 14 LETRA D) N° 8 LIR)</t>
    </r>
  </si>
  <si>
    <r>
      <rPr>
        <b/>
        <sz val="6"/>
        <color rgb="FF252525"/>
        <rFont val="Arial"/>
        <family val="2"/>
      </rPr>
      <t>RECUADRO N° 24</t>
    </r>
    <r>
      <rPr>
        <sz val="6"/>
        <color rgb="FF252525"/>
        <rFont val="Arial"/>
        <family val="2"/>
      </rPr>
      <t>: PAGO PRÉSTAMOS TASA 0% PERCIBIDOS EN EL AÑO COMERCIAL 2020 Y/O 2021 (PRÉSTAMOS SOLIDARIOS DEL ESTADO)</t>
    </r>
  </si>
  <si>
    <r>
      <rPr>
        <b/>
        <sz val="6"/>
        <color rgb="FF404040"/>
        <rFont val="Arial"/>
        <family val="2"/>
      </rPr>
      <t>DETERMINACIÓN CUOTA ANUAL</t>
    </r>
  </si>
  <si>
    <r>
      <rPr>
        <b/>
        <sz val="6"/>
        <color rgb="FF404040"/>
        <rFont val="Arial"/>
        <family val="2"/>
      </rPr>
      <t>Préstamo AC 2020 (Leyes N° 21.242 y N° 21.252)</t>
    </r>
  </si>
  <si>
    <r>
      <rPr>
        <b/>
        <sz val="6"/>
        <color rgb="FF404040"/>
        <rFont val="Arial"/>
        <family val="2"/>
      </rPr>
      <t>Préstamo AC 2021 (Ley N° 21.323)</t>
    </r>
  </si>
  <si>
    <r>
      <rPr>
        <b/>
        <sz val="6"/>
        <color rgb="FF404040"/>
        <rFont val="Arial"/>
        <family val="2"/>
      </rPr>
      <t>ANTICIPOS</t>
    </r>
  </si>
  <si>
    <r>
      <rPr>
        <b/>
        <sz val="6"/>
        <color rgb="FF404040"/>
        <rFont val="Arial"/>
        <family val="2"/>
      </rPr>
      <t>RETENCIONES ADICIONALES Y PPMA</t>
    </r>
  </si>
  <si>
    <r>
      <rPr>
        <b/>
        <sz val="6"/>
        <color rgb="FF404040"/>
        <rFont val="Arial"/>
        <family val="2"/>
      </rPr>
      <t>RELIQUIDACIÓN</t>
    </r>
  </si>
  <si>
    <r>
      <rPr>
        <sz val="6"/>
        <color rgb="FF404040"/>
        <rFont val="Arial"/>
        <family val="2"/>
      </rPr>
      <t>Monto del código 1795 destinado voluntariamente a pagar el saldo pendiente de los préstamos tasa 0% o futuras cuotas de dichos préstamos</t>
    </r>
  </si>
  <si>
    <r>
      <rPr>
        <b/>
        <sz val="6"/>
        <color rgb="FF404040"/>
        <rFont val="Arial"/>
        <family val="2"/>
      </rPr>
      <t>RECUADRO N° 24</t>
    </r>
    <r>
      <rPr>
        <sz val="6"/>
        <color rgb="FF404040"/>
        <rFont val="Arial"/>
        <family val="2"/>
      </rPr>
      <t>: PAGO PRÉSTAMOS TASA 0% PERCIBIDOS EN EL AÑO COMERCIAL 2020 Y/O 2021 (PRÉSTAMOS SOLIDARIOS DEL ESTADO)</t>
    </r>
  </si>
  <si>
    <r>
      <rPr>
        <b/>
        <sz val="6"/>
        <color rgb="FF252525"/>
        <rFont val="Arial"/>
        <family val="2"/>
      </rPr>
      <t>RECUADRO N° 0</t>
    </r>
    <r>
      <rPr>
        <sz val="6"/>
        <color rgb="FF252525"/>
        <rFont val="Arial"/>
        <family val="2"/>
      </rPr>
      <t>: INFORMACION BASE</t>
    </r>
  </si>
  <si>
    <r>
      <rPr>
        <sz val="6"/>
        <rFont val="Arial"/>
        <family val="2"/>
      </rPr>
      <t>Marque con X según
instrucciones</t>
    </r>
  </si>
  <si>
    <r>
      <rPr>
        <sz val="6"/>
        <rFont val="Arial"/>
        <family val="2"/>
      </rPr>
      <t>Leyes N°s.
18.392 o 19.149
(Navarino y Primavera)</t>
    </r>
  </si>
  <si>
    <r>
      <rPr>
        <sz val="6"/>
        <rFont val="Arial"/>
        <family val="2"/>
      </rPr>
      <t>D.S. N° 341 de 2004, del Min. de Hacienda (Zona
Franca)</t>
    </r>
  </si>
  <si>
    <r>
      <rPr>
        <b/>
        <sz val="6"/>
        <color rgb="FF252525"/>
        <rFont val="Arial"/>
        <family val="2"/>
      </rPr>
      <t>RECUADRO N° 0</t>
    </r>
    <r>
      <rPr>
        <sz val="6"/>
        <rFont val="Arial"/>
        <family val="2"/>
      </rPr>
      <t>: INFORMACION BASE</t>
    </r>
  </si>
  <si>
    <t>Otros aumentos del ejercicio</t>
  </si>
  <si>
    <r>
      <rPr>
        <sz val="7"/>
        <color rgb="FF404040"/>
        <rFont val="Arial"/>
        <family val="2"/>
      </rPr>
      <t>REX</t>
    </r>
  </si>
  <si>
    <r>
      <rPr>
        <sz val="7"/>
        <color rgb="FF404040"/>
        <rFont val="Arial"/>
        <family val="2"/>
      </rPr>
      <t>STUT</t>
    </r>
  </si>
  <si>
    <r>
      <rPr>
        <sz val="7"/>
        <color rgb="FF404040"/>
        <rFont val="Arial"/>
        <family val="2"/>
      </rPr>
      <t>RENTAS CON TRIBUTACIÓN CUMPLIDA</t>
    </r>
  </si>
  <si>
    <r>
      <rPr>
        <sz val="7"/>
        <color rgb="FF404040"/>
        <rFont val="Arial"/>
        <family val="2"/>
      </rPr>
      <t>RENTAS EXENTAS</t>
    </r>
  </si>
  <si>
    <r>
      <rPr>
        <sz val="7"/>
        <color rgb="FF404040"/>
        <rFont val="Arial"/>
        <family val="2"/>
      </rPr>
      <t>INR</t>
    </r>
  </si>
  <si>
    <r>
      <rPr>
        <sz val="7"/>
        <color rgb="FF404040"/>
        <rFont val="Arial"/>
        <family val="2"/>
      </rPr>
      <t>RAP Y DIFERENCIA INICIAL
EX ART. 14 TER A) LIR</t>
    </r>
  </si>
  <si>
    <r>
      <rPr>
        <sz val="7"/>
        <color rgb="FF404040"/>
        <rFont val="Arial"/>
        <family val="2"/>
      </rPr>
      <t>ISFUT</t>
    </r>
  </si>
  <si>
    <r>
      <rPr>
        <sz val="7"/>
        <color rgb="FF404040"/>
        <rFont val="Arial"/>
        <family val="2"/>
      </rPr>
      <t>OTRAS</t>
    </r>
  </si>
  <si>
    <r>
      <rPr>
        <sz val="9"/>
        <color rgb="FF404040"/>
        <rFont val="Arial"/>
        <family val="2"/>
      </rPr>
      <t>Ingresos del giro percibidos</t>
    </r>
  </si>
  <si>
    <r>
      <rPr>
        <sz val="9"/>
        <color rgb="FF404040"/>
        <rFont val="Arial"/>
        <family val="2"/>
      </rPr>
      <t>Ingresos del giro devengados en ejercicios anteriores y percibidos en el ejercicio actual</t>
    </r>
  </si>
  <si>
    <r>
      <rPr>
        <sz val="9"/>
        <color rgb="FF404040"/>
        <rFont val="Arial"/>
        <family val="2"/>
      </rPr>
      <t>Rentas de fuente extranjera percibidas</t>
    </r>
  </si>
  <si>
    <r>
      <rPr>
        <sz val="9"/>
        <color rgb="FF404040"/>
        <rFont val="Arial"/>
        <family val="2"/>
      </rPr>
      <t>Intereses y reajustes percibidos por préstamos y otros</t>
    </r>
  </si>
  <si>
    <r>
      <rPr>
        <sz val="9"/>
        <color rgb="FF404040"/>
        <rFont val="Arial"/>
        <family val="2"/>
      </rPr>
      <t>Mayor valor percibido por rescate o enajenación de inversiones o bienes no depreciables</t>
    </r>
  </si>
  <si>
    <r>
      <rPr>
        <sz val="9"/>
        <color rgb="FF404040"/>
        <rFont val="Arial"/>
        <family val="2"/>
      </rPr>
      <t>Ingresos percibidos o devengados por operaciones con empresas relacionadas del art. 14 letra A) LIR</t>
    </r>
  </si>
  <si>
    <r>
      <rPr>
        <sz val="9"/>
        <color rgb="FF404040"/>
        <rFont val="Arial"/>
        <family val="2"/>
      </rPr>
      <t>Otros ingresos percibidos o devengados</t>
    </r>
  </si>
  <si>
    <r>
      <rPr>
        <sz val="9"/>
        <color rgb="FF404040"/>
        <rFont val="Arial"/>
        <family val="2"/>
      </rPr>
      <t>Ingreso diferido imputado en el ejercicio, debidamente incrementado y reajustado cuando corresponda</t>
    </r>
  </si>
  <si>
    <r>
      <rPr>
        <sz val="9"/>
        <color rgb="FF404040"/>
        <rFont val="Arial"/>
        <family val="2"/>
      </rPr>
      <t>Crédito sobre activos fijos adquiridos en el ejercicio (art. 33 bis LIR)</t>
    </r>
  </si>
  <si>
    <r>
      <rPr>
        <b/>
        <sz val="9"/>
        <color rgb="FF404040"/>
        <rFont val="Arial"/>
        <family val="2"/>
      </rPr>
      <t>Total de ingresos anuales</t>
    </r>
  </si>
  <si>
    <r>
      <rPr>
        <sz val="9"/>
        <color rgb="FF404040"/>
        <rFont val="Arial"/>
        <family val="2"/>
      </rPr>
      <t>Gasto por saldo inicial de existencias o insumos del negocio en cambio de régimen, pagados</t>
    </r>
  </si>
  <si>
    <r>
      <rPr>
        <sz val="9"/>
        <color rgb="FF404040"/>
        <rFont val="Arial"/>
        <family val="2"/>
      </rPr>
      <t>Gasto por saldo inicial de activos fijos depreciables en cambio de régimen, pagados</t>
    </r>
  </si>
  <si>
    <r>
      <rPr>
        <sz val="9"/>
        <color rgb="FF404040"/>
        <rFont val="Arial"/>
        <family val="2"/>
      </rPr>
      <t>Gasto por pérdida tributaria en cambio de régimen</t>
    </r>
  </si>
  <si>
    <r>
      <rPr>
        <sz val="9"/>
        <color rgb="FF404040"/>
        <rFont val="Arial"/>
        <family val="2"/>
      </rPr>
      <t>Existencias, insumos y servicios del negocio, pagados</t>
    </r>
  </si>
  <si>
    <r>
      <rPr>
        <sz val="9"/>
        <color rgb="FF404040"/>
        <rFont val="Arial"/>
        <family val="2"/>
      </rPr>
      <t>Existencias, insumos y servicios del negocio adeudados en ejercicios anteriores y pagados en el ejercicio actual</t>
    </r>
  </si>
  <si>
    <r>
      <rPr>
        <sz val="9"/>
        <color rgb="FF404040"/>
        <rFont val="Arial"/>
        <family val="2"/>
      </rPr>
      <t>Gastos de rentas de fuente extranjera, pagados</t>
    </r>
  </si>
  <si>
    <r>
      <rPr>
        <sz val="9"/>
        <color rgb="FF404040"/>
        <rFont val="Arial"/>
        <family val="2"/>
      </rPr>
      <t>Remuneraciones pagadas</t>
    </r>
  </si>
  <si>
    <r>
      <rPr>
        <sz val="9"/>
        <color rgb="FF404040"/>
        <rFont val="Arial"/>
        <family val="2"/>
      </rPr>
      <t>Honorarios pagados</t>
    </r>
  </si>
  <si>
    <r>
      <rPr>
        <sz val="9"/>
        <color rgb="FF404040"/>
        <rFont val="Arial"/>
        <family val="2"/>
      </rPr>
      <t>Adquisición de bienes del activo fijo, pagados</t>
    </r>
  </si>
  <si>
    <r>
      <rPr>
        <sz val="9"/>
        <color rgb="FF404040"/>
        <rFont val="Arial"/>
        <family val="2"/>
      </rPr>
      <t>Arriendos pagados</t>
    </r>
  </si>
  <si>
    <r>
      <rPr>
        <sz val="9"/>
        <color rgb="FF404040"/>
        <rFont val="Arial"/>
        <family val="2"/>
      </rPr>
      <t>Gastos por exigencias medio ambientales, pagados</t>
    </r>
  </si>
  <si>
    <r>
      <rPr>
        <sz val="9"/>
        <color rgb="FF404040"/>
        <rFont val="Arial"/>
        <family val="2"/>
      </rPr>
      <t>Gastos por inversión privada en investigación y desarrollo no certificados por CORFO</t>
    </r>
  </si>
  <si>
    <r>
      <rPr>
        <sz val="9"/>
        <color rgb="FF404040"/>
        <rFont val="Arial"/>
        <family val="2"/>
      </rPr>
      <t>Gastos por inversión privada en investigación y desarrollo certificados por CORFO</t>
    </r>
  </si>
  <si>
    <r>
      <rPr>
        <sz val="9"/>
        <color rgb="FF404040"/>
        <rFont val="Arial"/>
        <family val="2"/>
      </rPr>
      <t>Intereses y reajustes pagados por préstamos y otros</t>
    </r>
  </si>
  <si>
    <r>
      <rPr>
        <sz val="9"/>
        <color rgb="FF404040"/>
        <rFont val="Arial"/>
        <family val="2"/>
      </rPr>
      <t>Partidas del art. 21 inc. 1° y 3° LIR pagados</t>
    </r>
  </si>
  <si>
    <r>
      <rPr>
        <sz val="9"/>
        <color rgb="FF404040"/>
        <rFont val="Arial"/>
        <family val="2"/>
      </rPr>
      <t>Partidas del art. 21 inc. 1° no afectados con IU 40% y del inc. 2° LIR pagados</t>
    </r>
  </si>
  <si>
    <r>
      <rPr>
        <sz val="9"/>
        <color rgb="FF404040"/>
        <rFont val="Arial"/>
        <family val="2"/>
      </rPr>
      <t>Pérdida en rescate o enajenación de inversiones o bienes no depreciables</t>
    </r>
  </si>
  <si>
    <r>
      <rPr>
        <sz val="9"/>
        <color rgb="FF404040"/>
        <rFont val="Arial"/>
        <family val="2"/>
      </rPr>
      <t>Otros gastos deducibles de los ingresos</t>
    </r>
  </si>
  <si>
    <r>
      <rPr>
        <sz val="9"/>
        <color rgb="FF404040"/>
        <rFont val="Arial"/>
        <family val="2"/>
      </rPr>
      <t>Gastos o egresos pagados o adeudados por operaciones con empresas relacionadas del art. 14 letra A) LIR</t>
    </r>
  </si>
  <si>
    <r>
      <rPr>
        <sz val="9"/>
        <color rgb="FF404040"/>
        <rFont val="Arial"/>
        <family val="2"/>
      </rPr>
      <t>Pérdidas tributarias de ejercicios anteriores</t>
    </r>
  </si>
  <si>
    <r>
      <rPr>
        <sz val="9"/>
        <color rgb="FF404040"/>
        <rFont val="Arial"/>
        <family val="2"/>
      </rPr>
      <t>Créditos incobrables castigados en el ejercicio (reconocidos sobre ingresos devengados)</t>
    </r>
  </si>
  <si>
    <r>
      <rPr>
        <sz val="9"/>
        <color rgb="FF404040"/>
        <rFont val="Arial"/>
        <family val="2"/>
      </rPr>
      <t>Gastos aceptados por donaciones</t>
    </r>
  </si>
  <si>
    <r>
      <rPr>
        <b/>
        <sz val="9"/>
        <color rgb="FF404040"/>
        <rFont val="Arial"/>
        <family val="2"/>
      </rPr>
      <t>Total de egresos anuales</t>
    </r>
  </si>
  <si>
    <r>
      <rPr>
        <sz val="9"/>
        <color rgb="FF404040"/>
        <rFont val="Arial"/>
        <family val="2"/>
      </rPr>
      <t>Partidas del inc. 1° no afectas al IU de tasa 40% y del inc. 2° del art. 21 LIR (históricos), incluidos en el total de egresos</t>
    </r>
  </si>
  <si>
    <r>
      <rPr>
        <sz val="9"/>
        <color rgb="FF404040"/>
        <rFont val="Arial"/>
        <family val="2"/>
      </rPr>
      <t>Base imponible antes de rebaja por incentivo al ahorro (art. 14 letra E) LIR) y/o por pago de IDPC voluntario (art. 14 letra A) N°6 LIR y art. 42° transitorio Ley N° 21.210) o pérdida tributaria</t>
    </r>
  </si>
  <si>
    <r>
      <rPr>
        <sz val="9"/>
        <color rgb="FF404040"/>
        <rFont val="Arial"/>
        <family val="2"/>
      </rPr>
      <t>Incentivo al ahorro según art. 14 letra E) LIR</t>
    </r>
  </si>
  <si>
    <r>
      <rPr>
        <sz val="9"/>
        <color rgb="FF404040"/>
        <rFont val="Arial"/>
        <family val="2"/>
      </rPr>
      <t>Base del IDPC voluntario según  art. 14 letra A) N°  6 LIR y art. 42° transitorio Ley N° 21.210</t>
    </r>
  </si>
  <si>
    <r>
      <rPr>
        <b/>
        <sz val="9"/>
        <color rgb="FF404040"/>
        <rFont val="Arial"/>
        <family val="2"/>
      </rPr>
      <t>Base Imponible afecta a IDPC (o pérdida tributaria antes de imputar dividendos o retiros percibidos) del ejercicio</t>
    </r>
  </si>
  <si>
    <r>
      <rPr>
        <b/>
        <sz val="9"/>
        <color rgb="FF404040"/>
        <rFont val="Arial"/>
        <family val="2"/>
      </rPr>
      <t>IMPUTACIONES A LA PÉRDIDA TRIBUTARIA DEL EJERCICIO</t>
    </r>
  </si>
  <si>
    <r>
      <rPr>
        <sz val="9"/>
        <color rgb="FF404040"/>
        <rFont val="Arial"/>
        <family val="2"/>
      </rPr>
      <t>Dividendos o retiros percibidos afectos a impuestos finales, que absorben la pérdida tributaria</t>
    </r>
  </si>
  <si>
    <r>
      <rPr>
        <sz val="9"/>
        <color rgb="FF404040"/>
        <rFont val="Arial"/>
        <family val="2"/>
      </rPr>
      <t>Incremento por IDPC de los dividendos o retiros percibidos afectos a impuestos finales, que absorben la pérdida tributaria</t>
    </r>
  </si>
  <si>
    <r>
      <rPr>
        <b/>
        <sz val="9"/>
        <color rgb="FF404040"/>
        <rFont val="Arial"/>
        <family val="2"/>
      </rPr>
      <t>Pérdida tributaria del ejercicio al 31 de diciembre</t>
    </r>
  </si>
  <si>
    <r>
      <rPr>
        <b/>
        <sz val="9"/>
        <color rgb="FF404040"/>
        <rFont val="Arial"/>
        <family val="2"/>
      </rPr>
      <t>RECUADRO N° 17</t>
    </r>
    <r>
      <rPr>
        <sz val="9"/>
        <rFont val="Arial"/>
        <family val="2"/>
      </rPr>
      <t>: BASE IMPONIBLE RÉGIMEN PRO PYME (ART. 14 LETRA D) N° 3 LIR)</t>
    </r>
  </si>
  <si>
    <r>
      <rPr>
        <b/>
        <sz val="9"/>
        <color rgb="FF252525"/>
        <rFont val="Arial"/>
        <family val="2"/>
      </rPr>
      <t xml:space="preserve">RECUADRO Nº 18 </t>
    </r>
    <r>
      <rPr>
        <sz val="9"/>
        <color rgb="FF252525"/>
        <rFont val="Arial"/>
        <family val="2"/>
      </rPr>
      <t>DETERMINACIÓN DEL RAI (ART. 14 LETRA D) N° 3 LIR)</t>
    </r>
  </si>
  <si>
    <r>
      <rPr>
        <sz val="9"/>
        <color rgb="FF404040"/>
        <rFont val="Arial"/>
        <family val="2"/>
      </rPr>
      <t>CPTS positivo final (recuadro N° 19)</t>
    </r>
  </si>
  <si>
    <r>
      <rPr>
        <sz val="9"/>
        <color rgb="FF404040"/>
        <rFont val="Arial"/>
        <family val="2"/>
      </rPr>
      <t>CPTS negativo final (recuadro N° 19)</t>
    </r>
  </si>
  <si>
    <r>
      <rPr>
        <sz val="9"/>
        <color rgb="FF404040"/>
        <rFont val="Arial"/>
        <family val="2"/>
      </rPr>
      <t>Saldo negativo del registro REX al término del ejercicio</t>
    </r>
  </si>
  <si>
    <r>
      <rPr>
        <sz val="9"/>
        <color rgb="FF404040"/>
        <rFont val="Arial"/>
        <family val="2"/>
      </rPr>
      <t>Remesas, retiros o dividendos repartidos en el ejercicio, históricos</t>
    </r>
  </si>
  <si>
    <r>
      <rPr>
        <b/>
        <sz val="9"/>
        <color rgb="FF404040"/>
        <rFont val="Arial"/>
        <family val="2"/>
      </rPr>
      <t>Subtotal</t>
    </r>
  </si>
  <si>
    <r>
      <rPr>
        <sz val="9"/>
        <color rgb="FF404040"/>
        <rFont val="Arial"/>
        <family val="2"/>
      </rPr>
      <t>Saldo positivo del registro REX al término del ejercicio, antes de imputaciones</t>
    </r>
  </si>
  <si>
    <r>
      <rPr>
        <sz val="9"/>
        <color rgb="FF404040"/>
        <rFont val="Arial"/>
        <family val="2"/>
      </rPr>
      <t>Capital aportado, histórico (incluye aumentos y disminuciones efectivas)</t>
    </r>
  </si>
  <si>
    <r>
      <rPr>
        <sz val="9"/>
        <color rgb="FF404040"/>
        <rFont val="Arial"/>
        <family val="2"/>
      </rPr>
      <t>Saldo FUR  (cuando no haya sido considerado dentro del valor del capital aportado a la empresa)</t>
    </r>
  </si>
  <si>
    <r>
      <rPr>
        <sz val="9"/>
        <color rgb="FF404040"/>
        <rFont val="Arial"/>
        <family val="2"/>
      </rPr>
      <t>Sobreprecio obtenido en la colocación de acciones de propia emisión, histórico</t>
    </r>
  </si>
  <si>
    <r>
      <rPr>
        <b/>
        <sz val="9"/>
        <color rgb="FF404040"/>
        <rFont val="Arial"/>
        <family val="2"/>
      </rPr>
      <t>Rentas afectas a IGC o IA (RAI) del ejercicio</t>
    </r>
  </si>
  <si>
    <r>
      <rPr>
        <b/>
        <sz val="9"/>
        <color rgb="FF252525"/>
        <rFont val="Arial"/>
        <family val="2"/>
      </rPr>
      <t>RECUADRO Nº 18</t>
    </r>
    <r>
      <rPr>
        <sz val="9"/>
        <color rgb="FF252525"/>
        <rFont val="Arial"/>
        <family val="2"/>
      </rPr>
      <t>: DETERMINACION DEL RAI (ART. 14 LETRA D) N° 3 LIR)</t>
    </r>
  </si>
  <si>
    <r>
      <rPr>
        <b/>
        <sz val="9"/>
        <color rgb="FF252525"/>
        <rFont val="Arial"/>
        <family val="2"/>
      </rPr>
      <t>RECUADRO N° 19</t>
    </r>
    <r>
      <rPr>
        <sz val="9"/>
        <color rgb="FF252525"/>
        <rFont val="Arial"/>
        <family val="2"/>
      </rPr>
      <t>: CPTS RÉGIMEN PRO PYME (ART. 14 LETRA D) N° 3 LIR)</t>
    </r>
  </si>
  <si>
    <r>
      <rPr>
        <b/>
        <sz val="9"/>
        <color rgb="FF404040"/>
        <rFont val="Arial"/>
        <family val="2"/>
      </rPr>
      <t>CPTS positivo final</t>
    </r>
  </si>
  <si>
    <r>
      <rPr>
        <b/>
        <sz val="9"/>
        <color rgb="FF404040"/>
        <rFont val="Arial"/>
        <family val="2"/>
      </rPr>
      <t>CPTS negativo final</t>
    </r>
  </si>
  <si>
    <r>
      <rPr>
        <b/>
        <sz val="9"/>
        <color rgb="FF252525"/>
        <rFont val="Arial"/>
        <family val="2"/>
      </rPr>
      <t>RECUADRO N° 20</t>
    </r>
    <r>
      <rPr>
        <sz val="9"/>
        <color rgb="FF252525"/>
        <rFont val="Arial"/>
        <family val="2"/>
      </rPr>
      <t>: REGISTRO TRIBUTARIO DE RENTAS EMPRESARIALES Y MOVIMIENTO STUT (ART. 14 LETRA D) N° 3 LIR)</t>
    </r>
  </si>
  <si>
    <t>Retención adicional sobre rentas del art. 42 N° 1 LIR con tasa del 3%, por reintegro del préstamo tasa 0%, según  art. 9 letra a) (art. primero) Ley N° 21.252 (retención a trabajadores dependientes) o art. 11 letra a) Ley N° 21.323</t>
  </si>
  <si>
    <r>
      <rPr>
        <sz val="9"/>
        <color rgb="FF404040"/>
        <rFont val="Time new roman"/>
      </rPr>
      <t>CPT o CPTS positivo inicial</t>
    </r>
  </si>
  <si>
    <r>
      <rPr>
        <sz val="9"/>
        <color rgb="FF404040"/>
        <rFont val="Time new roman"/>
      </rPr>
      <t>CPT o CPTS negativo inicial</t>
    </r>
  </si>
  <si>
    <r>
      <rPr>
        <sz val="9"/>
        <color rgb="FF404040"/>
        <rFont val="Time new roman"/>
      </rPr>
      <t>Capital aportado empresas que inician actividades en el año comercial que corresponda a esta declaración</t>
    </r>
  </si>
  <si>
    <r>
      <rPr>
        <sz val="9"/>
        <color rgb="FF404040"/>
        <rFont val="Time new roman"/>
      </rPr>
      <t>Aumentos (efectivos) de capital del ejercicio</t>
    </r>
  </si>
  <si>
    <r>
      <rPr>
        <sz val="9"/>
        <color rgb="FF404040"/>
        <rFont val="Time new roman"/>
      </rPr>
      <t>Disminuciones (efectivas) de capital del ejercicio</t>
    </r>
  </si>
  <si>
    <r>
      <rPr>
        <sz val="9"/>
        <color rgb="FF404040"/>
        <rFont val="Time new roman"/>
      </rPr>
      <t>Base imponible afecta a IDPC del ejercicio</t>
    </r>
  </si>
  <si>
    <r>
      <rPr>
        <sz val="9"/>
        <color rgb="FF404040"/>
        <rFont val="Time new roman"/>
      </rPr>
      <t>Pérdida tributaria del ejercicio al 31 de diciembre</t>
    </r>
  </si>
  <si>
    <r>
      <rPr>
        <sz val="9"/>
        <color rgb="FF404040"/>
        <rFont val="Time new roman"/>
      </rPr>
      <t>Pérdidas tributarias de ejercicios anteriores</t>
    </r>
  </si>
  <si>
    <r>
      <rPr>
        <sz val="9"/>
        <color rgb="FF404040"/>
        <rFont val="Time new roman"/>
      </rPr>
      <t>Rentas exentas e ingresos no renta (positivo), generados por la empresa en el ejercicio</t>
    </r>
  </si>
  <si>
    <r>
      <rPr>
        <sz val="9"/>
        <color rgb="FF404040"/>
        <rFont val="Time new roman"/>
      </rPr>
      <t>Pérdida por rentas exentas e ingresos no renta del ejercicio</t>
    </r>
  </si>
  <si>
    <r>
      <rPr>
        <sz val="9"/>
        <color rgb="FF404040"/>
        <rFont val="Time new roman"/>
      </rPr>
      <t>Retiros o dividendos percibidos en el ejercicio por participaciones en otras empresas</t>
    </r>
  </si>
  <si>
    <r>
      <rPr>
        <sz val="9"/>
        <color rgb="FF404040"/>
        <rFont val="Time new roman"/>
      </rPr>
      <t>Utilidades percibidas afectas a impuestos finales imputadas a la pérdida tributaria del ejercicio</t>
    </r>
  </si>
  <si>
    <r>
      <rPr>
        <sz val="9"/>
        <color rgb="FF404040"/>
        <rFont val="Time new roman"/>
      </rPr>
      <t>Remesas, retiros o dividendos repartidos en el ejercicio</t>
    </r>
  </si>
  <si>
    <r>
      <rPr>
        <sz val="9"/>
        <color rgb="FF404040"/>
        <rFont val="Time new roman"/>
      </rPr>
      <t>Partidas del inc. 1° no afectas al IU de tasa 40% y del inc. 2° del art. 21 LIR</t>
    </r>
  </si>
  <si>
    <r>
      <rPr>
        <sz val="9"/>
        <color rgb="FF404040"/>
        <rFont val="Time new roman"/>
      </rPr>
      <t>Ingreso diferido imputado en el ejercicio, debidamente incrementado y reajustado cuando corresponda</t>
    </r>
  </si>
  <si>
    <r>
      <rPr>
        <sz val="9"/>
        <color rgb="FF404040"/>
        <rFont val="Time new roman"/>
      </rPr>
      <t>Crédito total disponible imputable contra impuestos finales (IPE), del ejercicio</t>
    </r>
  </si>
  <si>
    <r>
      <rPr>
        <sz val="9"/>
        <color rgb="FF404040"/>
        <rFont val="Time new roman"/>
      </rPr>
      <t>Incentivo al ahorro según art. 14 letra E) LIR</t>
    </r>
  </si>
  <si>
    <r>
      <rPr>
        <sz val="9"/>
        <color rgb="FF404040"/>
        <rFont val="Time new roman"/>
      </rPr>
      <t>Base del IDPC voluntario según art. 14 letra A) N° 6 LIR</t>
    </r>
  </si>
  <si>
    <r>
      <rPr>
        <sz val="9"/>
        <color rgb="FF404040"/>
        <rFont val="Time new roman"/>
      </rPr>
      <t>Otras partidas a agregar</t>
    </r>
  </si>
  <si>
    <r>
      <rPr>
        <sz val="9"/>
        <color rgb="FF404040"/>
        <rFont val="Time new roman"/>
      </rPr>
      <t>Otras partidas a deducir</t>
    </r>
  </si>
  <si>
    <t>Diferencia de IA por crédito indebido por IDPC o por crédito indebido del art. 41 A en caso de empresas acogidas al régimen del art. 14 letras A) y D) N° 3, según art. 74 N° 4 LIR</t>
  </si>
  <si>
    <t>IDPC contribuyentes  o entidades sin vínculo directo o indirecto con propietarios afectos a IGC o IA, según art. 14 letra G) LIR</t>
  </si>
  <si>
    <t>20% cuotas fondos de inversión adquiridas antes del 04.06.93, según art. 6 Transitorio Ley N° 19.247</t>
  </si>
  <si>
    <t>Sueldos y otras rentas similares de fuente extranjera</t>
  </si>
  <si>
    <t>Incremento por impuestos soportados en el
exterior, según art. 41 A LIR</t>
  </si>
  <si>
    <t>Rebaja por donaciones a entidades sin fines de lucro según nuevo Título VIII bis D.L. N° 3.063 de 1979 (incorporado por Ley N° 21.440), efectuadas por contribuyentes del IUSC, IGC o IA</t>
  </si>
  <si>
    <t>Mayor valor percibido en enajenaciones efectuadas en el ejercicio</t>
  </si>
  <si>
    <t>Mayor valor devengado a declarar en los años tributarios siguientes</t>
  </si>
  <si>
    <t>Mayor valor percibido en el ejercicio por enajenaciones efectuadas en el ejercicio anterior</t>
  </si>
  <si>
    <t>Mayor valor devengado según código 1061 anterior afecto a IGC a reliquidar, según instrucciones código 1033</t>
  </si>
  <si>
    <t>Mayor valor percibido según códigos 1099 y 1114 anteriores afecto al impuesto único y sustitutivo con tasa 10%, a trasladar a código 1043</t>
  </si>
  <si>
    <t>Base para débito fiscal del ejercicio a registrar en código 201</t>
  </si>
  <si>
    <t>IGC o IA sobre rentas percibidas, según código 155</t>
  </si>
  <si>
    <t>Opción a reliquidar el IGC sobre renta devengada, según código 1033</t>
  </si>
  <si>
    <t>Renta Imponible Anual</t>
  </si>
  <si>
    <t>Factor</t>
  </si>
  <si>
    <t>Cantidad a rebajar</t>
  </si>
  <si>
    <t>Desde</t>
  </si>
  <si>
    <t>Hasta</t>
  </si>
  <si>
    <t>-.-</t>
  </si>
  <si>
    <t>Exento</t>
  </si>
  <si>
    <t>Y MÁS</t>
  </si>
  <si>
    <t>AÑO  TRIBUTARIO  2024</t>
  </si>
  <si>
    <t>Mayor valor devengado a declarar en el año tributario actual</t>
  </si>
  <si>
    <t>Mayor valor percibido según códigos 1099 y 1114 anteriores afecto al IGC o IA, a trasladar a código 1891</t>
  </si>
  <si>
    <t>ENAJENACIÓN DE ACCIONES</t>
  </si>
  <si>
    <t>Régimen Tributario de la LIR</t>
  </si>
  <si>
    <t>ENAJENACIÓN DE DERECHOS SOCIALES</t>
  </si>
  <si>
    <t>ENAJENACIÓN O RESCATE DE CUOTAS DE FONDOS MUTUOS Y/O FONDOS DE INVERSIÓN</t>
  </si>
  <si>
    <t>ENAJENACIÓN O RESCATE DE INSTRUMENTOS SEGÚN ART. 107 LIR</t>
  </si>
  <si>
    <t>Acciones</t>
  </si>
  <si>
    <t>Cuotas de fondos mutuos y/o fondos de inversión</t>
  </si>
  <si>
    <t>Donaciones, según Art. 4 Ley N° 21.207 (no afectas al LGA)</t>
  </si>
  <si>
    <t>Donaciones de bienes inmuebles en apoyo al plan de emergencia habitacional, art. 26 Ley Nº21.450</t>
  </si>
  <si>
    <t>Gastos por donaciones para fines sociales, según art. 1° bis Ley N° 19.885, y gasto por donaciones de bienes inmuebles en apoyo al plan de emergencia habitacional, art. 26 Ley Nº21.450</t>
  </si>
  <si>
    <t>Total depreciación normal de los bienes con depreciación acelerada y/o instantánea informada en los códigos 938, 949</t>
  </si>
  <si>
    <t>Disminuciones del ejercicio (por 
reorganizaciones)</t>
  </si>
  <si>
    <t>Asignado a remesas, retiros o 
dividendos efectuados en el ejercicio, reajustados</t>
  </si>
  <si>
    <r>
      <rPr>
        <sz val="8"/>
        <color rgb="FF404040"/>
        <rFont val="Arial"/>
        <family val="2"/>
      </rPr>
      <t xml:space="preserve">Asignado a remesas, retiros o
dividendos efectuados en </t>
    </r>
    <r>
      <rPr>
        <sz val="8"/>
        <color rgb="FF404040"/>
        <rFont val="Times New Roman"/>
        <family val="1"/>
      </rPr>
      <t>el</t>
    </r>
    <r>
      <rPr>
        <sz val="8"/>
        <color rgb="FF000000"/>
        <rFont val="Times New Roman"/>
        <family val="1"/>
      </rPr>
      <t xml:space="preserve"> ejercicio</t>
    </r>
  </si>
  <si>
    <t>Gastos aceptados por donaciones</t>
  </si>
  <si>
    <t>Rentas propias y/o de terceros, provenientes de empresas que determinan su renta efectiva sin contabilidad completa, según art. 14 letra B) N° 1 LIR</t>
  </si>
  <si>
    <t>a) Rentas del arrendamiento, subarrendamiento, usufructo o cesión de cualquier otra forma del uso o goce temporal de bienes raíces agrícolas y no agrícolas, determinadas mediante el respectivo contrato</t>
  </si>
  <si>
    <t>b) Rentas por participaciones o cuotas de comunidad obtenidas por la empresa que determina su renta efectiva sin contabilidad completa</t>
  </si>
  <si>
    <t>c) Rentas por participaciones o cuotas de comunidad obtenida por la empresa que determina su renta efectiva sin contabilidad completa, provenientes de otras empresas en las que participa</t>
  </si>
  <si>
    <t>d) Rentas efectivas de terceros obtenidas por empresas acogidas al régimen de renta presunta</t>
  </si>
  <si>
    <t>f) Otras rentas propias y/o de terceros</t>
  </si>
  <si>
    <t>a) Rentas de capitales mobiliarios (art. 20 N° 2 LIR)</t>
  </si>
  <si>
    <t>b) Mayor valor obtenido en la enajenación o rescate de cuotas de fondos mutuos y fondos de inversión y en la enajenación de acciones y derechos sociales (art. 17 Nº8 LIR)</t>
  </si>
  <si>
    <t>c) Retiros de ELD (arts. 42 ter y quáter LIR)</t>
  </si>
  <si>
    <t>a) Rentas de FCH provenientes de capitales mobiliarios, que no excedan los límites de 20 o 30 UTM, según corresponda</t>
  </si>
  <si>
    <t>b) Retiros y/o dividendos informados por las empresas y sociedades administradoras de FI y FM</t>
  </si>
  <si>
    <t>c) Retiros de ELD del art.42 ter LIR efectuados durante el año 2023, que no excedan los límites exentos de impuesto de 200 u 800 UTM</t>
  </si>
  <si>
    <t>d) Otras rentas exentas del IGC, según art.54 Nº3 LIR</t>
  </si>
  <si>
    <t>Mayor valor en la enajenación de bienes raíces situados en Chile</t>
  </si>
  <si>
    <t>Tabla para cálculo del Impuesto Global Complementario año tributario 2024, establecida en el artículo
52 de la LIR</t>
  </si>
  <si>
    <t>e) Rentas esporádicas</t>
  </si>
  <si>
    <t>Rentas de capitales mobiliarios (art. 20 N° 2 LIR), mayor valor en rescate de cuotas fondos mutuos y enajenación de acciones y derechos sociales (art. 17 N° 8 LIR) y retiros de ELD(arts. 42 ter y quáter LIR)</t>
  </si>
  <si>
    <r>
      <t xml:space="preserve">Impuesto Territorial pagado en el año </t>
    </r>
    <r>
      <rPr>
        <b/>
        <sz val="8"/>
        <color rgb="FF404040"/>
        <rFont val="Arial"/>
        <family val="2"/>
      </rPr>
      <t>2023</t>
    </r>
    <r>
      <rPr>
        <sz val="8"/>
        <color rgb="FF404040"/>
        <rFont val="Arial"/>
        <family val="2"/>
      </rPr>
      <t>, según art. 55 letra a) LIR</t>
    </r>
  </si>
  <si>
    <t>Donaciones, según art. 7º Ley 16.282 y D.L. Nº45 de 1973</t>
  </si>
  <si>
    <t>Pérdida en operaciones de capitales mobiliarios y ganancias de capital según códigos 105, 155,152 y 1032, 1891 y 1104 (arts. 54 N° 1 y 62 LIR)</t>
  </si>
  <si>
    <t>Ahorro previsional, según art.42 bis inc. 1° LIR</t>
  </si>
  <si>
    <t>ANVERSO - REBAJAS A LA RENTA - LINEAS 15 A 24</t>
  </si>
  <si>
    <r>
      <rPr>
        <b/>
        <sz val="6"/>
        <color rgb="FFFFFFFF"/>
        <rFont val="Arial"/>
        <family val="2"/>
      </rPr>
      <t>IUSC o IGC</t>
    </r>
    <r>
      <rPr>
        <b/>
        <sz val="6"/>
        <color theme="0"/>
        <rFont val="Arial"/>
        <family val="2"/>
      </rPr>
      <t>, y DEBITOS FISCALES</t>
    </r>
  </si>
  <si>
    <t>CRÉDITOS</t>
  </si>
  <si>
    <t>a) Rentas del arrendamiento, subarrendamiento, usufructo o cesión de cualquier otra forma de uso o goce temporal de bienes raíces agrícolas y no agrícolas</t>
  </si>
  <si>
    <t>b) Mayor valor en la enajenación de bienes raíces situados en Chile</t>
  </si>
  <si>
    <t>c) Rentas obtenidas por contribuyentes con contabilidad simplificada</t>
  </si>
  <si>
    <t>d) Otras rentas efectivas afectas a IDPC e impuestos finales</t>
  </si>
  <si>
    <t>e) Otras rentas de fuente extranjera afectas</t>
  </si>
  <si>
    <t>Tasa adicional de 10% de IA, sobre cantidades declaradas en código 106, según art. 21 inc 3° LIR</t>
  </si>
  <si>
    <t>Retención de IA en carácter de único (activos subyacentes) (tasa 20% y/o 35%), según art. 74 N° 4 LIR</t>
  </si>
  <si>
    <t>Retención de impuesto sobre gastos rechazados y otras partidas (tasa 45%), según art. 74 N° 4 LIR</t>
  </si>
  <si>
    <t>Débito fiscal por restitución crédito por IDPC, según art. 63 inc. final LIR</t>
  </si>
  <si>
    <t>Retención del IA sobre rentas asignadas empresas acogidas al régimen de los arts. 14 letra B) N° 1 , 2 y/o 14 letra D) N° 8, según art. 74 N° 4 LIR</t>
  </si>
  <si>
    <t>Impuesto único talleres artesanales</t>
  </si>
  <si>
    <t>Impuesto único por retiros de ahorro previsional, según art. 42 bis inc. 1° N° 3 LIR</t>
  </si>
  <si>
    <t>Restitución crédito por gastos de capacitación excesivo, según  art. 6° Ley N° 20.326</t>
  </si>
  <si>
    <t>Impuesto único pescadores artesanales</t>
  </si>
  <si>
    <t>ANVERSO - IMPUESTOS ANUALES A LA RENTA - LINEAS 53 A 82</t>
  </si>
  <si>
    <t>Reliquidación IGC por término de giro de empresa acogida al régimen del art. 14 letras A) y D) N° 3 y 8, según art. 38 bis N° 3 LIR</t>
  </si>
  <si>
    <t>Crédito fiscal AFP, según art. 23 D.L. N° 3.500 de 1980</t>
  </si>
  <si>
    <t>PPM y remanente del IEAM</t>
  </si>
  <si>
    <t>b) PPM de segunda categoría art. 84 letra b) LIR</t>
  </si>
  <si>
    <t>c) PPM Voluntario, según art.88 incs. 1º y 2º LIR</t>
  </si>
  <si>
    <t>d) Remanente del IEAM anotado en el código 829 del recuadro Nº8</t>
  </si>
  <si>
    <t>Crédito por gastos de capacitación, según Ley N° 19.518</t>
  </si>
  <si>
    <t>Crédito por desembolsos directos por trazabilidad (art. 60 quinquies Código Tributario)</t>
  </si>
  <si>
    <t>Crédito empresas constructoras</t>
  </si>
  <si>
    <t>Crédito por reintegro de peajes, según art. 1° Ley N° 19.764</t>
  </si>
  <si>
    <t>Retenciones por rentas declaradas en código 110 (Recuadro N°1)</t>
  </si>
  <si>
    <t>Retenciones efectuadas por instituciones autorizadas con tasa 15%, sobre los retiros de ahorro previsional, según art.42 bis Nº3 incs. 2º y 3º LIR</t>
  </si>
  <si>
    <t>Retenciones por retiros de seguros de vida con ahorro y seguros dotales, y retenciones efectuadas sobre las rentas de capitales mobiliarios</t>
  </si>
  <si>
    <t>Retenciones por rentas declaradas en códigos 104, 106, 108, 955, 1632, 155, 1032, 1891, 908, 951, 32 y 1829</t>
  </si>
  <si>
    <t>Retenciones por actividades mineras según el Nº6 del art. 74 LIR</t>
  </si>
  <si>
    <t>Créditos puestos a disposición de los socios por la sociedad respectiva, según instrucciones</t>
  </si>
  <si>
    <t>Crédito por sistemas solares térmicos, según Ley N° 20.365</t>
  </si>
  <si>
    <t>Pago provisional exportadores, según ex-art. 13 Ley N° 18.768</t>
  </si>
  <si>
    <t>Impuestos declarados y pagados en conformidad al art. 69 N° 3 y N° 4 LIR</t>
  </si>
  <si>
    <t>Excedente crédito por IDPC del código 76</t>
  </si>
  <si>
    <t>PPUA con derecho a devolución, según art. 27° transitorio de la Ley N° 21.210</t>
  </si>
  <si>
    <t>Deducción de impuesto por tasas rebajadas en virtud de convenios para evitar la doble tributación</t>
  </si>
  <si>
    <t>Crédito por la compra de viviendas nuevas adquiridas con créditos con garantía hipotecaria, según Ley Nº 21.631</t>
  </si>
  <si>
    <t>a) PPM arts. 84 letras a), c), e), y h) y 14D Nº3 letra (k) LIR</t>
  </si>
  <si>
    <t>Mayor retención por sueldos, pensiones y otras rentas similares declaradas en código 1098, según art.88 inc. final LIR</t>
  </si>
  <si>
    <t>Retenciones sobre intereses, según art. 74 N° 7 y 8 LIR</t>
  </si>
  <si>
    <t>ANVERSO - DEDUCCIONES A LOS IMPUESTOS -LINEAS 83 A 106</t>
  </si>
  <si>
    <t>en UTA 31-12</t>
  </si>
  <si>
    <t>ANVERSO - IUSC o IGC - CREDITOS - LINEAS 25 A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</si>
</sst>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&quot;$&quot;\-#,##0.00"/>
    <numFmt numFmtId="164" formatCode="#,##0_ ;[Red]\-#,##0\ "/>
    <numFmt numFmtId="165" formatCode="&quot;$&quot;\ #,##0.00;[Red]\-&quot;$&quot;\ #,##0.00"/>
    <numFmt numFmtId="166" formatCode="#,##0_ ;\-#,##0\ "/>
    <numFmt numFmtId="167" formatCode="#,##0.00_ ;[Red]\-#,##0.00\ "/>
    <numFmt numFmtId="168" formatCode="#,##0.000_ ;[Red]\-#,##0.000\ "/>
  </numFmts>
  <fonts count="48">
    <font>
      <sz val="10"/>
      <color rgb="FF000000"/>
      <name val="Times New Roman"/>
      <charset val="204"/>
    </font>
    <font>
      <sz val="8"/>
      <name val="Arial"/>
      <family val="2"/>
    </font>
    <font>
      <sz val="8"/>
      <color rgb="FF404040"/>
      <name val="Arial"/>
      <family val="2"/>
    </font>
    <font>
      <b/>
      <sz val="8"/>
      <name val="Arial"/>
      <family val="2"/>
    </font>
    <font>
      <sz val="8"/>
      <color rgb="FFFFFFFF"/>
      <name val="Arial"/>
      <family val="2"/>
    </font>
    <font>
      <sz val="8"/>
      <color rgb="FF000000"/>
      <name val="Times New Roman"/>
      <family val="1"/>
    </font>
    <font>
      <b/>
      <sz val="8"/>
      <color rgb="FF404040"/>
      <name val="Arial"/>
      <family val="2"/>
    </font>
    <font>
      <sz val="8"/>
      <color rgb="FF585858"/>
      <name val="Arial"/>
      <family val="2"/>
    </font>
    <font>
      <sz val="8"/>
      <color rgb="FFFF0000"/>
      <name val="Arial"/>
      <family val="2"/>
    </font>
    <font>
      <b/>
      <sz val="8"/>
      <color rgb="FF585858"/>
      <name val="Arial"/>
      <family val="2"/>
    </font>
    <font>
      <b/>
      <sz val="8"/>
      <color rgb="FF252525"/>
      <name val="Arial"/>
      <family val="2"/>
    </font>
    <font>
      <sz val="8"/>
      <color rgb="FF252525"/>
      <name val="Arial"/>
      <family val="2"/>
    </font>
    <font>
      <u/>
      <sz val="8"/>
      <color rgb="FF404040"/>
      <name val="Arial"/>
      <family val="2"/>
    </font>
    <font>
      <sz val="6"/>
      <name val="Arial"/>
      <family val="2"/>
    </font>
    <font>
      <sz val="6"/>
      <color rgb="FF404040"/>
      <name val="Arial"/>
      <family val="2"/>
    </font>
    <font>
      <b/>
      <sz val="6"/>
      <name val="Arial"/>
      <family val="2"/>
    </font>
    <font>
      <b/>
      <sz val="6"/>
      <color rgb="FFFFFFFF"/>
      <name val="Arial"/>
      <family val="2"/>
    </font>
    <font>
      <sz val="6"/>
      <color rgb="FF000000"/>
      <name val="Times New Roman"/>
      <family val="1"/>
    </font>
    <font>
      <b/>
      <sz val="6"/>
      <color rgb="FF404040"/>
      <name val="Arial"/>
      <family val="2"/>
    </font>
    <font>
      <sz val="6"/>
      <color rgb="FF585858"/>
      <name val="Arial"/>
      <family val="2"/>
    </font>
    <font>
      <sz val="6"/>
      <name val="Verdana"/>
      <family val="2"/>
    </font>
    <font>
      <sz val="6"/>
      <color rgb="FFFF0000"/>
      <name val="Arial"/>
      <family val="2"/>
    </font>
    <font>
      <b/>
      <sz val="6"/>
      <color rgb="FF585858"/>
      <name val="Arial"/>
      <family val="2"/>
    </font>
    <font>
      <b/>
      <sz val="6"/>
      <color rgb="FF252525"/>
      <name val="Arial"/>
      <family val="2"/>
    </font>
    <font>
      <sz val="6"/>
      <color rgb="FF252525"/>
      <name val="Arial"/>
      <family val="2"/>
    </font>
    <font>
      <b/>
      <sz val="6"/>
      <color rgb="FF000000"/>
      <name val="Arial"/>
      <family val="2"/>
    </font>
    <font>
      <sz val="9"/>
      <name val="Arial"/>
      <family val="2"/>
    </font>
    <font>
      <sz val="9"/>
      <color rgb="FF404040"/>
      <name val="Arial"/>
      <family val="2"/>
    </font>
    <font>
      <sz val="9"/>
      <color rgb="FF000000"/>
      <name val="Times New Roman"/>
      <family val="1"/>
    </font>
    <font>
      <sz val="7"/>
      <name val="Arial"/>
      <family val="2"/>
    </font>
    <font>
      <sz val="7"/>
      <color rgb="FF404040"/>
      <name val="Arial"/>
      <family val="2"/>
    </font>
    <font>
      <sz val="7"/>
      <color rgb="FF000000"/>
      <name val="Times New Roman"/>
      <family val="1"/>
    </font>
    <font>
      <b/>
      <sz val="9"/>
      <name val="Arial"/>
      <family val="2"/>
    </font>
    <font>
      <b/>
      <sz val="9"/>
      <color rgb="FF404040"/>
      <name val="Arial"/>
      <family val="2"/>
    </font>
    <font>
      <b/>
      <sz val="9"/>
      <color rgb="FF252525"/>
      <name val="Arial"/>
      <family val="2"/>
    </font>
    <font>
      <sz val="9"/>
      <color rgb="FF252525"/>
      <name val="Arial"/>
      <family val="2"/>
    </font>
    <font>
      <sz val="9"/>
      <color rgb="FF404040"/>
      <name val="Time new roman"/>
    </font>
    <font>
      <b/>
      <sz val="14"/>
      <name val="Arial"/>
      <family val="2"/>
    </font>
    <font>
      <b/>
      <sz val="14"/>
      <color rgb="FF404040"/>
      <name val="Arial"/>
      <family val="2"/>
    </font>
    <font>
      <sz val="11"/>
      <color rgb="FF000000"/>
      <name val="Calibri"/>
      <family val="2"/>
    </font>
    <font>
      <sz val="8"/>
      <color rgb="FF333333"/>
      <name val="Verdana"/>
      <family val="2"/>
    </font>
    <font>
      <b/>
      <sz val="11"/>
      <color rgb="FF000000"/>
      <name val="Verdana"/>
      <family val="2"/>
    </font>
    <font>
      <sz val="11"/>
      <name val="Calibri"/>
      <family val="2"/>
    </font>
    <font>
      <sz val="8"/>
      <color rgb="FF706F6F"/>
      <name val="Arial"/>
      <family val="2"/>
    </font>
    <font>
      <sz val="8"/>
      <color theme="0" tint="-0.499984740745262"/>
      <name val="Arial"/>
      <family val="2"/>
    </font>
    <font>
      <sz val="8"/>
      <color rgb="FF000000"/>
      <name val="Times New Roman"/>
      <family val="2"/>
    </font>
    <font>
      <sz val="8"/>
      <color rgb="FF404040"/>
      <name val="Times New Roman"/>
      <family val="1"/>
    </font>
    <font>
      <b/>
      <sz val="6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rgb="FF2E75B5"/>
      </patternFill>
    </fill>
    <fill>
      <patternFill patternType="solid">
        <fgColor rgb="FFEC7C30"/>
      </patternFill>
    </fill>
    <fill>
      <patternFill patternType="solid">
        <fgColor rgb="FFF4AF84"/>
      </patternFill>
    </fill>
    <fill>
      <patternFill patternType="solid">
        <fgColor rgb="FFD0CECE"/>
      </patternFill>
    </fill>
    <fill>
      <patternFill patternType="solid">
        <fgColor rgb="FFE7E6E6"/>
      </patternFill>
    </fill>
    <fill>
      <patternFill patternType="solid">
        <fgColor rgb="FFC1DBF2"/>
        <bgColor rgb="FFC1DBF2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BEBEBE"/>
      </bottom>
      <diagonal/>
    </border>
    <border>
      <left/>
      <right/>
      <top/>
      <bottom style="thin">
        <color rgb="FFBEBEBE"/>
      </bottom>
      <diagonal/>
    </border>
    <border>
      <left/>
      <right style="thin">
        <color rgb="FF808080"/>
      </right>
      <top/>
      <bottom style="thin">
        <color rgb="FFBEBEBE"/>
      </bottom>
      <diagonal/>
    </border>
    <border>
      <left style="thin">
        <color rgb="FF808080"/>
      </left>
      <right/>
      <top style="thin">
        <color rgb="FF808080"/>
      </top>
      <bottom style="thin">
        <color rgb="FFBEBEBE"/>
      </bottom>
      <diagonal/>
    </border>
    <border>
      <left/>
      <right/>
      <top style="thin">
        <color rgb="FF808080"/>
      </top>
      <bottom style="thin">
        <color rgb="FFBEBEBE"/>
      </bottom>
      <diagonal/>
    </border>
    <border>
      <left/>
      <right style="thin">
        <color rgb="FF808080"/>
      </right>
      <top style="thin">
        <color rgb="FF808080"/>
      </top>
      <bottom style="thin">
        <color rgb="FFBEBEBE"/>
      </bottom>
      <diagonal/>
    </border>
    <border>
      <left style="thin">
        <color rgb="FF808080"/>
      </left>
      <right/>
      <top style="thin">
        <color rgb="FFBEBEBE"/>
      </top>
      <bottom style="thin">
        <color rgb="FFBEBEBE"/>
      </bottom>
      <diagonal/>
    </border>
    <border>
      <left/>
      <right/>
      <top style="thin">
        <color rgb="FFBEBEBE"/>
      </top>
      <bottom style="thin">
        <color rgb="FFBEBEBE"/>
      </bottom>
      <diagonal/>
    </border>
    <border>
      <left/>
      <right style="thin">
        <color rgb="FF808080"/>
      </right>
      <top style="thin">
        <color rgb="FFBEBEBE"/>
      </top>
      <bottom style="thin">
        <color rgb="FFBEBEBE"/>
      </bottom>
      <diagonal/>
    </border>
    <border>
      <left style="thin">
        <color rgb="FF808080"/>
      </left>
      <right style="thin">
        <color rgb="FFBEBEBE"/>
      </right>
      <top style="thin">
        <color rgb="FFBEBEBE"/>
      </top>
      <bottom style="thin">
        <color rgb="FFBEBEBE"/>
      </bottom>
      <diagonal/>
    </border>
    <border>
      <left style="thin">
        <color rgb="FFBEBEBE"/>
      </left>
      <right style="thin">
        <color rgb="FFBEBEBE"/>
      </right>
      <top style="thin">
        <color rgb="FFBEBEBE"/>
      </top>
      <bottom style="thin">
        <color rgb="FFBEBEBE"/>
      </bottom>
      <diagonal/>
    </border>
    <border>
      <left style="thin">
        <color rgb="FFBEBEBE"/>
      </left>
      <right/>
      <top style="thin">
        <color rgb="FFBEBEBE"/>
      </top>
      <bottom style="thin">
        <color rgb="FFBEBEBE"/>
      </bottom>
      <diagonal/>
    </border>
    <border>
      <left/>
      <right style="thin">
        <color rgb="FFBEBEBE"/>
      </right>
      <top style="thin">
        <color rgb="FFBEBEBE"/>
      </top>
      <bottom style="thin">
        <color rgb="FFBEBEBE"/>
      </bottom>
      <diagonal/>
    </border>
    <border>
      <left style="thin">
        <color rgb="FFBEBEBE"/>
      </left>
      <right style="thin">
        <color rgb="FF808080"/>
      </right>
      <top style="thin">
        <color rgb="FFBEBEBE"/>
      </top>
      <bottom style="thin">
        <color rgb="FFBEBEBE"/>
      </bottom>
      <diagonal/>
    </border>
    <border>
      <left style="thin">
        <color rgb="FF808080"/>
      </left>
      <right style="thin">
        <color rgb="FFBEBEBE"/>
      </right>
      <top style="thin">
        <color rgb="FFBEBEBE"/>
      </top>
      <bottom style="thin">
        <color rgb="FF808080"/>
      </bottom>
      <diagonal/>
    </border>
    <border>
      <left style="thin">
        <color rgb="FFBEBEBE"/>
      </left>
      <right style="thin">
        <color rgb="FFBEBEBE"/>
      </right>
      <top style="thin">
        <color rgb="FFBEBEBE"/>
      </top>
      <bottom style="thin">
        <color rgb="FF808080"/>
      </bottom>
      <diagonal/>
    </border>
    <border>
      <left style="thin">
        <color rgb="FFBEBEBE"/>
      </left>
      <right/>
      <top style="thin">
        <color rgb="FFBEBEBE"/>
      </top>
      <bottom style="thin">
        <color rgb="FF808080"/>
      </bottom>
      <diagonal/>
    </border>
    <border>
      <left/>
      <right/>
      <top style="thin">
        <color rgb="FFBEBEBE"/>
      </top>
      <bottom style="thin">
        <color rgb="FF808080"/>
      </bottom>
      <diagonal/>
    </border>
    <border>
      <left/>
      <right style="thin">
        <color rgb="FFBEBEBE"/>
      </right>
      <top style="thin">
        <color rgb="FFBEBEBE"/>
      </top>
      <bottom style="thin">
        <color rgb="FF808080"/>
      </bottom>
      <diagonal/>
    </border>
    <border>
      <left style="thin">
        <color rgb="FFBEBEBE"/>
      </left>
      <right style="thin">
        <color rgb="FF808080"/>
      </right>
      <top style="thin">
        <color rgb="FFBEBEBE"/>
      </top>
      <bottom style="thin">
        <color rgb="FF808080"/>
      </bottom>
      <diagonal/>
    </border>
    <border>
      <left style="thin">
        <color rgb="FFBEBEBE"/>
      </left>
      <right style="thin">
        <color rgb="FFBEBEBE"/>
      </right>
      <top style="thin">
        <color rgb="FF808080"/>
      </top>
      <bottom style="thin">
        <color rgb="FFBEBEBE"/>
      </bottom>
      <diagonal/>
    </border>
    <border>
      <left style="thin">
        <color rgb="FFBEBEBE"/>
      </left>
      <right/>
      <top style="thin">
        <color rgb="FF808080"/>
      </top>
      <bottom style="thin">
        <color rgb="FFBEBEBE"/>
      </bottom>
      <diagonal/>
    </border>
    <border>
      <left/>
      <right style="thin">
        <color rgb="FFBEBEBE"/>
      </right>
      <top style="thin">
        <color rgb="FF808080"/>
      </top>
      <bottom style="thin">
        <color rgb="FFBEBEBE"/>
      </bottom>
      <diagonal/>
    </border>
    <border>
      <left style="thin">
        <color rgb="FF808080"/>
      </left>
      <right style="thin">
        <color rgb="FFBEBEBE"/>
      </right>
      <top style="thin">
        <color rgb="FFBEBEBE"/>
      </top>
      <bottom/>
      <diagonal/>
    </border>
    <border>
      <left style="thin">
        <color rgb="FF808080"/>
      </left>
      <right style="thin">
        <color rgb="FFBEBEBE"/>
      </right>
      <top/>
      <bottom/>
      <diagonal/>
    </border>
    <border>
      <left style="thin">
        <color rgb="FF808080"/>
      </left>
      <right style="thin">
        <color rgb="FFBEBEBE"/>
      </right>
      <top/>
      <bottom style="thin">
        <color rgb="FF808080"/>
      </bottom>
      <diagonal/>
    </border>
    <border>
      <left style="thin">
        <color rgb="FFBEBEBE"/>
      </left>
      <right/>
      <top style="thin">
        <color rgb="FFBEBEBE"/>
      </top>
      <bottom/>
      <diagonal/>
    </border>
    <border>
      <left/>
      <right/>
      <top style="thin">
        <color rgb="FFBEBEBE"/>
      </top>
      <bottom/>
      <diagonal/>
    </border>
    <border>
      <left/>
      <right style="thin">
        <color rgb="FFBEBEBE"/>
      </right>
      <top style="thin">
        <color rgb="FFBEBEBE"/>
      </top>
      <bottom/>
      <diagonal/>
    </border>
    <border>
      <left style="thin">
        <color rgb="FFBEBEBE"/>
      </left>
      <right/>
      <top/>
      <bottom/>
      <diagonal/>
    </border>
    <border>
      <left/>
      <right style="thin">
        <color rgb="FFBEBEBE"/>
      </right>
      <top/>
      <bottom/>
      <diagonal/>
    </border>
    <border>
      <left style="thin">
        <color rgb="FFBEBEBE"/>
      </left>
      <right/>
      <top/>
      <bottom style="thin">
        <color rgb="FF808080"/>
      </bottom>
      <diagonal/>
    </border>
    <border>
      <left/>
      <right style="thin">
        <color rgb="FFBEBEBE"/>
      </right>
      <top/>
      <bottom style="thin">
        <color rgb="FF808080"/>
      </bottom>
      <diagonal/>
    </border>
    <border>
      <left style="thin">
        <color rgb="FFBEBEBE"/>
      </left>
      <right style="thin">
        <color rgb="FF808080"/>
      </right>
      <top style="thin">
        <color rgb="FF808080"/>
      </top>
      <bottom style="thin">
        <color rgb="FFBEBEBE"/>
      </bottom>
      <diagonal/>
    </border>
    <border>
      <left/>
      <right style="thin">
        <color rgb="FF808080"/>
      </right>
      <top style="thin">
        <color rgb="FFBEBEBE"/>
      </top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BEBEBE"/>
      </top>
      <bottom style="thin">
        <color rgb="FF808080"/>
      </bottom>
      <diagonal/>
    </border>
    <border>
      <left/>
      <right style="thin">
        <color rgb="FFBEBEBE"/>
      </right>
      <top style="thin">
        <color rgb="FF808080"/>
      </top>
      <bottom/>
      <diagonal/>
    </border>
    <border>
      <left/>
      <right style="thin">
        <color rgb="FFBEBEBE"/>
      </right>
      <top/>
      <bottom style="thin">
        <color rgb="FFBEBEBE"/>
      </bottom>
      <diagonal/>
    </border>
    <border>
      <left style="thin">
        <color rgb="FFBEBEBE"/>
      </left>
      <right/>
      <top style="thin">
        <color rgb="FF808080"/>
      </top>
      <bottom/>
      <diagonal/>
    </border>
    <border>
      <left style="thin">
        <color rgb="FFBEBEBE"/>
      </left>
      <right/>
      <top/>
      <bottom style="thin">
        <color rgb="FFBEBEBE"/>
      </bottom>
      <diagonal/>
    </border>
    <border>
      <left style="thin">
        <color rgb="FFBEBEBE"/>
      </left>
      <right style="thin">
        <color rgb="FF808080"/>
      </right>
      <top style="thin">
        <color rgb="FF808080"/>
      </top>
      <bottom/>
      <diagonal/>
    </border>
    <border>
      <left style="thin">
        <color rgb="FFBEBEBE"/>
      </left>
      <right style="thin">
        <color rgb="FF808080"/>
      </right>
      <top/>
      <bottom style="thin">
        <color rgb="FFBEBEBE"/>
      </bottom>
      <diagonal/>
    </border>
    <border>
      <left style="thin">
        <color rgb="FF808080"/>
      </left>
      <right/>
      <top style="thin">
        <color rgb="FFBEBEBE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BEBEBE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F3F3F3"/>
      </left>
      <right/>
      <top style="medium">
        <color rgb="FFC1DBF2"/>
      </top>
      <bottom style="medium">
        <color rgb="FFF3F3F3"/>
      </bottom>
      <diagonal/>
    </border>
    <border>
      <left/>
      <right style="medium">
        <color rgb="FFF3F3F3"/>
      </right>
      <top style="medium">
        <color rgb="FFC1DBF2"/>
      </top>
      <bottom style="medium">
        <color rgb="FFF3F3F3"/>
      </bottom>
      <diagonal/>
    </border>
    <border>
      <left style="medium">
        <color rgb="FFF3F3F3"/>
      </left>
      <right style="medium">
        <color rgb="FFF3F3F3"/>
      </right>
      <top style="medium">
        <color rgb="FFC1DBF2"/>
      </top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CDCDCD"/>
      </bottom>
      <diagonal/>
    </border>
    <border>
      <left style="thin">
        <color rgb="FF808080"/>
      </left>
      <right style="thin">
        <color rgb="FFBEBEBE"/>
      </right>
      <top/>
      <bottom style="thin">
        <color rgb="FFBEBEBE"/>
      </bottom>
      <diagonal/>
    </border>
  </borders>
  <cellStyleXfs count="2">
    <xf numFmtId="0" fontId="0" fillId="0" borderId="0"/>
    <xf numFmtId="0" fontId="39" fillId="0" borderId="0"/>
  </cellStyleXfs>
  <cellXfs count="67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" fontId="2" fillId="2" borderId="21" xfId="0" applyNumberFormat="1" applyFont="1" applyFill="1" applyBorder="1" applyAlignment="1">
      <alignment horizontal="center" vertical="top" shrinkToFit="1"/>
    </xf>
    <xf numFmtId="1" fontId="2" fillId="2" borderId="21" xfId="0" applyNumberFormat="1" applyFont="1" applyFill="1" applyBorder="1" applyAlignment="1">
      <alignment horizontal="left" vertical="top" shrinkToFit="1"/>
    </xf>
    <xf numFmtId="0" fontId="1" fillId="2" borderId="24" xfId="0" applyFont="1" applyFill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1" fontId="2" fillId="2" borderId="21" xfId="0" applyNumberFormat="1" applyFont="1" applyFill="1" applyBorder="1" applyAlignment="1">
      <alignment horizontal="right" vertical="top" shrinkToFit="1"/>
    </xf>
    <xf numFmtId="1" fontId="2" fillId="2" borderId="26" xfId="0" applyNumberFormat="1" applyFont="1" applyFill="1" applyBorder="1" applyAlignment="1">
      <alignment horizontal="right" vertical="top" shrinkToFit="1"/>
    </xf>
    <xf numFmtId="1" fontId="2" fillId="2" borderId="26" xfId="0" applyNumberFormat="1" applyFont="1" applyFill="1" applyBorder="1" applyAlignment="1">
      <alignment horizontal="center" vertical="top" shrinkToFit="1"/>
    </xf>
    <xf numFmtId="0" fontId="1" fillId="0" borderId="30" xfId="0" applyFont="1" applyBorder="1" applyAlignment="1">
      <alignment horizontal="center" vertical="top" wrapText="1"/>
    </xf>
    <xf numFmtId="1" fontId="2" fillId="2" borderId="21" xfId="0" applyNumberFormat="1" applyFont="1" applyFill="1" applyBorder="1" applyAlignment="1">
      <alignment horizontal="right" vertical="center" shrinkToFit="1"/>
    </xf>
    <xf numFmtId="1" fontId="2" fillId="2" borderId="21" xfId="0" applyNumberFormat="1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top" wrapText="1"/>
    </xf>
    <xf numFmtId="1" fontId="2" fillId="2" borderId="21" xfId="0" applyNumberFormat="1" applyFont="1" applyFill="1" applyBorder="1" applyAlignment="1">
      <alignment horizontal="left" vertical="center" shrinkToFit="1"/>
    </xf>
    <xf numFmtId="1" fontId="2" fillId="2" borderId="26" xfId="0" applyNumberFormat="1" applyFont="1" applyFill="1" applyBorder="1" applyAlignment="1">
      <alignment horizontal="left" vertical="center" shrinkToFit="1"/>
    </xf>
    <xf numFmtId="1" fontId="2" fillId="2" borderId="26" xfId="0" applyNumberFormat="1" applyFont="1" applyFill="1" applyBorder="1" applyAlignment="1">
      <alignment horizontal="center" vertical="center" shrinkToFit="1"/>
    </xf>
    <xf numFmtId="0" fontId="1" fillId="2" borderId="21" xfId="0" applyFont="1" applyFill="1" applyBorder="1" applyAlignment="1">
      <alignment horizontal="center" vertical="top" wrapText="1"/>
    </xf>
    <xf numFmtId="0" fontId="5" fillId="2" borderId="21" xfId="0" applyFont="1" applyFill="1" applyBorder="1" applyAlignment="1">
      <alignment horizontal="left" wrapText="1"/>
    </xf>
    <xf numFmtId="1" fontId="7" fillId="2" borderId="21" xfId="0" applyNumberFormat="1" applyFont="1" applyFill="1" applyBorder="1" applyAlignment="1">
      <alignment horizontal="right" vertical="top" shrinkToFit="1"/>
    </xf>
    <xf numFmtId="1" fontId="2" fillId="2" borderId="31" xfId="0" applyNumberFormat="1" applyFont="1" applyFill="1" applyBorder="1" applyAlignment="1">
      <alignment horizontal="right" vertical="top" shrinkToFit="1"/>
    </xf>
    <xf numFmtId="0" fontId="1" fillId="2" borderId="44" xfId="0" applyFont="1" applyFill="1" applyBorder="1" applyAlignment="1">
      <alignment horizontal="center" vertical="top" wrapText="1"/>
    </xf>
    <xf numFmtId="0" fontId="5" fillId="0" borderId="24" xfId="0" applyFont="1" applyBorder="1" applyAlignment="1">
      <alignment horizontal="left" wrapText="1"/>
    </xf>
    <xf numFmtId="0" fontId="5" fillId="0" borderId="30" xfId="0" applyFont="1" applyBorder="1" applyAlignment="1">
      <alignment horizontal="left" wrapText="1"/>
    </xf>
    <xf numFmtId="1" fontId="2" fillId="2" borderId="26" xfId="0" applyNumberFormat="1" applyFont="1" applyFill="1" applyBorder="1" applyAlignment="1">
      <alignment horizontal="left" vertical="top" shrinkToFit="1"/>
    </xf>
    <xf numFmtId="0" fontId="5" fillId="2" borderId="44" xfId="0" applyFont="1" applyFill="1" applyBorder="1" applyAlignment="1">
      <alignment horizontal="left" wrapText="1"/>
    </xf>
    <xf numFmtId="1" fontId="2" fillId="2" borderId="31" xfId="0" applyNumberFormat="1" applyFont="1" applyFill="1" applyBorder="1" applyAlignment="1">
      <alignment horizontal="center" vertical="top" shrinkToFit="1"/>
    </xf>
    <xf numFmtId="1" fontId="2" fillId="2" borderId="26" xfId="0" applyNumberFormat="1" applyFont="1" applyFill="1" applyBorder="1" applyAlignment="1">
      <alignment horizontal="right" vertical="center" shrinkToFit="1"/>
    </xf>
    <xf numFmtId="0" fontId="5" fillId="2" borderId="31" xfId="0" applyFont="1" applyFill="1" applyBorder="1" applyAlignment="1">
      <alignment horizontal="left" wrapText="1"/>
    </xf>
    <xf numFmtId="0" fontId="5" fillId="4" borderId="2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1" fontId="14" fillId="2" borderId="21" xfId="0" applyNumberFormat="1" applyFont="1" applyFill="1" applyBorder="1" applyAlignment="1">
      <alignment horizontal="center" vertical="top" shrinkToFit="1"/>
    </xf>
    <xf numFmtId="1" fontId="14" fillId="2" borderId="26" xfId="0" applyNumberFormat="1" applyFont="1" applyFill="1" applyBorder="1" applyAlignment="1">
      <alignment horizontal="right" vertical="top" shrinkToFit="1"/>
    </xf>
    <xf numFmtId="1" fontId="19" fillId="2" borderId="21" xfId="0" applyNumberFormat="1" applyFont="1" applyFill="1" applyBorder="1" applyAlignment="1">
      <alignment horizontal="center" vertical="top" shrinkToFit="1"/>
    </xf>
    <xf numFmtId="0" fontId="13" fillId="2" borderId="21" xfId="0" applyFont="1" applyFill="1" applyBorder="1" applyAlignment="1">
      <alignment horizontal="center" vertical="top" wrapText="1"/>
    </xf>
    <xf numFmtId="0" fontId="17" fillId="0" borderId="21" xfId="0" applyFont="1" applyBorder="1" applyAlignment="1">
      <alignment horizontal="left" wrapText="1"/>
    </xf>
    <xf numFmtId="0" fontId="17" fillId="0" borderId="26" xfId="0" applyFont="1" applyBorder="1" applyAlignment="1">
      <alignment horizontal="left" wrapText="1"/>
    </xf>
    <xf numFmtId="1" fontId="14" fillId="0" borderId="26" xfId="0" applyNumberFormat="1" applyFont="1" applyBorder="1" applyAlignment="1">
      <alignment horizontal="right" vertical="top" shrinkToFit="1"/>
    </xf>
    <xf numFmtId="0" fontId="17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top" wrapText="1" indent="1"/>
    </xf>
    <xf numFmtId="0" fontId="17" fillId="2" borderId="2" xfId="0" applyFont="1" applyFill="1" applyBorder="1" applyAlignment="1">
      <alignment horizontal="left" wrapText="1"/>
    </xf>
    <xf numFmtId="1" fontId="25" fillId="2" borderId="2" xfId="0" applyNumberFormat="1" applyFont="1" applyFill="1" applyBorder="1" applyAlignment="1">
      <alignment horizontal="left" vertical="top" shrinkToFit="1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1" fontId="19" fillId="2" borderId="20" xfId="0" applyNumberFormat="1" applyFont="1" applyFill="1" applyBorder="1" applyAlignment="1">
      <alignment horizontal="center" vertical="top" wrapText="1" shrinkToFit="1"/>
    </xf>
    <xf numFmtId="1" fontId="25" fillId="2" borderId="2" xfId="0" applyNumberFormat="1" applyFont="1" applyFill="1" applyBorder="1" applyAlignment="1">
      <alignment horizontal="center" vertical="top" wrapText="1" shrinkToFit="1"/>
    </xf>
    <xf numFmtId="0" fontId="17" fillId="0" borderId="0" xfId="0" applyFont="1" applyAlignment="1">
      <alignment horizontal="left" vertical="top" wrapText="1"/>
    </xf>
    <xf numFmtId="0" fontId="1" fillId="2" borderId="24" xfId="0" applyFont="1" applyFill="1" applyBorder="1" applyAlignment="1">
      <alignment horizontal="center" vertical="top"/>
    </xf>
    <xf numFmtId="0" fontId="1" fillId="2" borderId="30" xfId="0" applyFont="1" applyFill="1" applyBorder="1" applyAlignment="1">
      <alignment horizontal="center" vertical="top"/>
    </xf>
    <xf numFmtId="1" fontId="2" fillId="2" borderId="31" xfId="0" applyNumberFormat="1" applyFont="1" applyFill="1" applyBorder="1" applyAlignment="1">
      <alignment horizontal="right" vertical="top" wrapText="1" shrinkToFit="1"/>
    </xf>
    <xf numFmtId="1" fontId="2" fillId="2" borderId="21" xfId="0" applyNumberFormat="1" applyFont="1" applyFill="1" applyBorder="1" applyAlignment="1">
      <alignment horizontal="right" vertical="top" wrapText="1" shrinkToFit="1"/>
    </xf>
    <xf numFmtId="1" fontId="2" fillId="2" borderId="26" xfId="0" applyNumberFormat="1" applyFont="1" applyFill="1" applyBorder="1" applyAlignment="1">
      <alignment horizontal="right" vertical="top" wrapText="1" shrinkToFit="1"/>
    </xf>
    <xf numFmtId="1" fontId="2" fillId="2" borderId="31" xfId="0" applyNumberFormat="1" applyFont="1" applyFill="1" applyBorder="1" applyAlignment="1">
      <alignment vertical="top" wrapText="1" shrinkToFit="1"/>
    </xf>
    <xf numFmtId="0" fontId="1" fillId="2" borderId="44" xfId="0" applyFont="1" applyFill="1" applyBorder="1" applyAlignment="1">
      <alignment vertical="top" wrapText="1"/>
    </xf>
    <xf numFmtId="1" fontId="2" fillId="2" borderId="21" xfId="0" applyNumberFormat="1" applyFont="1" applyFill="1" applyBorder="1" applyAlignment="1">
      <alignment vertical="top" wrapText="1" shrinkToFit="1"/>
    </xf>
    <xf numFmtId="0" fontId="1" fillId="2" borderId="24" xfId="0" applyFont="1" applyFill="1" applyBorder="1" applyAlignment="1">
      <alignment vertical="top" wrapText="1"/>
    </xf>
    <xf numFmtId="1" fontId="2" fillId="2" borderId="26" xfId="0" applyNumberFormat="1" applyFont="1" applyFill="1" applyBorder="1" applyAlignment="1">
      <alignment vertical="top" wrapText="1" shrinkToFit="1"/>
    </xf>
    <xf numFmtId="0" fontId="1" fillId="2" borderId="30" xfId="0" applyFont="1" applyFill="1" applyBorder="1" applyAlignment="1">
      <alignment vertical="top" wrapText="1"/>
    </xf>
    <xf numFmtId="0" fontId="5" fillId="2" borderId="44" xfId="0" applyFont="1" applyFill="1" applyBorder="1" applyAlignment="1">
      <alignment horizontal="left"/>
    </xf>
    <xf numFmtId="1" fontId="2" fillId="2" borderId="21" xfId="0" applyNumberFormat="1" applyFont="1" applyFill="1" applyBorder="1" applyAlignment="1">
      <alignment horizontal="left" vertical="top" wrapText="1" shrinkToFit="1"/>
    </xf>
    <xf numFmtId="1" fontId="2" fillId="2" borderId="26" xfId="0" applyNumberFormat="1" applyFont="1" applyFill="1" applyBorder="1" applyAlignment="1">
      <alignment horizontal="left" vertical="top" wrapText="1" shrinkToFit="1"/>
    </xf>
    <xf numFmtId="1" fontId="2" fillId="2" borderId="26" xfId="0" applyNumberFormat="1" applyFont="1" applyFill="1" applyBorder="1" applyAlignment="1">
      <alignment horizontal="center" vertical="top" wrapText="1" shrinkToFit="1"/>
    </xf>
    <xf numFmtId="1" fontId="2" fillId="2" borderId="21" xfId="0" applyNumberFormat="1" applyFont="1" applyFill="1" applyBorder="1" applyAlignment="1">
      <alignment horizontal="center" vertical="top" wrapText="1" shrinkToFit="1"/>
    </xf>
    <xf numFmtId="1" fontId="27" fillId="2" borderId="21" xfId="0" applyNumberFormat="1" applyFont="1" applyFill="1" applyBorder="1" applyAlignment="1">
      <alignment horizontal="right" vertical="top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right" vertical="center" wrapText="1" shrinkToFit="1"/>
    </xf>
    <xf numFmtId="1" fontId="27" fillId="2" borderId="26" xfId="0" applyNumberFormat="1" applyFont="1" applyFill="1" applyBorder="1" applyAlignment="1">
      <alignment horizontal="right" vertical="top" shrinkToFit="1"/>
    </xf>
    <xf numFmtId="1" fontId="27" fillId="2" borderId="31" xfId="0" applyNumberFormat="1" applyFont="1" applyFill="1" applyBorder="1" applyAlignment="1">
      <alignment horizontal="right" vertical="top" shrinkToFit="1"/>
    </xf>
    <xf numFmtId="0" fontId="5" fillId="2" borderId="22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23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left" vertical="top"/>
    </xf>
    <xf numFmtId="0" fontId="5" fillId="2" borderId="18" xfId="0" applyFont="1" applyFill="1" applyBorder="1" applyAlignment="1">
      <alignment horizontal="left" vertical="top"/>
    </xf>
    <xf numFmtId="0" fontId="5" fillId="2" borderId="23" xfId="0" applyFont="1" applyFill="1" applyBorder="1" applyAlignment="1">
      <alignment horizontal="left" vertical="top"/>
    </xf>
    <xf numFmtId="1" fontId="2" fillId="5" borderId="20" xfId="0" applyNumberFormat="1" applyFont="1" applyFill="1" applyBorder="1" applyAlignment="1">
      <alignment horizontal="center" vertical="top" wrapText="1" shrinkToFit="1"/>
    </xf>
    <xf numFmtId="1" fontId="2" fillId="5" borderId="20" xfId="0" applyNumberFormat="1" applyFont="1" applyFill="1" applyBorder="1" applyAlignment="1">
      <alignment horizontal="center" vertical="center" wrapText="1" shrinkToFit="1"/>
    </xf>
    <xf numFmtId="1" fontId="2" fillId="5" borderId="25" xfId="0" applyNumberFormat="1" applyFont="1" applyFill="1" applyBorder="1" applyAlignment="1">
      <alignment horizontal="center" vertical="top" wrapText="1" shrinkToFit="1"/>
    </xf>
    <xf numFmtId="0" fontId="39" fillId="0" borderId="0" xfId="1"/>
    <xf numFmtId="0" fontId="40" fillId="0" borderId="60" xfId="1" applyFont="1" applyBorder="1" applyAlignment="1">
      <alignment vertical="center"/>
    </xf>
    <xf numFmtId="0" fontId="41" fillId="8" borderId="64" xfId="1" applyFont="1" applyFill="1" applyBorder="1" applyAlignment="1">
      <alignment horizontal="center" vertical="center" wrapText="1"/>
    </xf>
    <xf numFmtId="0" fontId="43" fillId="9" borderId="66" xfId="1" applyFont="1" applyFill="1" applyBorder="1" applyAlignment="1">
      <alignment horizontal="right" vertical="top"/>
    </xf>
    <xf numFmtId="165" fontId="43" fillId="9" borderId="66" xfId="1" applyNumberFormat="1" applyFont="1" applyFill="1" applyBorder="1" applyAlignment="1">
      <alignment vertical="top"/>
    </xf>
    <xf numFmtId="0" fontId="43" fillId="9" borderId="66" xfId="1" applyFont="1" applyFill="1" applyBorder="1" applyAlignment="1">
      <alignment vertical="top" wrapText="1"/>
    </xf>
    <xf numFmtId="0" fontId="43" fillId="9" borderId="67" xfId="1" applyFont="1" applyFill="1" applyBorder="1" applyAlignment="1">
      <alignment vertical="top" wrapText="1"/>
    </xf>
    <xf numFmtId="0" fontId="43" fillId="9" borderId="67" xfId="1" applyFont="1" applyFill="1" applyBorder="1" applyAlignment="1">
      <alignment vertical="top"/>
    </xf>
    <xf numFmtId="164" fontId="0" fillId="0" borderId="0" xfId="0" applyNumberFormat="1" applyAlignment="1">
      <alignment vertical="top"/>
    </xf>
    <xf numFmtId="0" fontId="1" fillId="2" borderId="18" xfId="0" applyFont="1" applyFill="1" applyBorder="1" applyAlignment="1">
      <alignment vertical="top" wrapText="1"/>
    </xf>
    <xf numFmtId="1" fontId="2" fillId="10" borderId="21" xfId="0" applyNumberFormat="1" applyFont="1" applyFill="1" applyBorder="1" applyAlignment="1">
      <alignment horizontal="left" vertical="top" shrinkToFit="1"/>
    </xf>
    <xf numFmtId="1" fontId="2" fillId="5" borderId="34" xfId="0" applyNumberFormat="1" applyFont="1" applyFill="1" applyBorder="1" applyAlignment="1">
      <alignment horizontal="center" vertical="top" wrapText="1" shrinkToFit="1"/>
    </xf>
    <xf numFmtId="166" fontId="39" fillId="10" borderId="0" xfId="1" applyNumberFormat="1" applyFill="1"/>
    <xf numFmtId="8" fontId="39" fillId="0" borderId="0" xfId="1" applyNumberFormat="1"/>
    <xf numFmtId="167" fontId="43" fillId="9" borderId="66" xfId="1" applyNumberFormat="1" applyFont="1" applyFill="1" applyBorder="1" applyAlignment="1">
      <alignment horizontal="right" vertical="top"/>
    </xf>
    <xf numFmtId="167" fontId="43" fillId="9" borderId="66" xfId="1" applyNumberFormat="1" applyFont="1" applyFill="1" applyBorder="1" applyAlignment="1">
      <alignment vertical="top"/>
    </xf>
    <xf numFmtId="167" fontId="43" fillId="9" borderId="66" xfId="1" applyNumberFormat="1" applyFont="1" applyFill="1" applyBorder="1" applyAlignment="1">
      <alignment vertical="top" wrapText="1"/>
    </xf>
    <xf numFmtId="167" fontId="43" fillId="9" borderId="67" xfId="1" applyNumberFormat="1" applyFont="1" applyFill="1" applyBorder="1" applyAlignment="1">
      <alignment vertical="top"/>
    </xf>
    <xf numFmtId="168" fontId="43" fillId="9" borderId="66" xfId="1" applyNumberFormat="1" applyFont="1" applyFill="1" applyBorder="1" applyAlignment="1">
      <alignment vertical="top" wrapText="1"/>
    </xf>
    <xf numFmtId="168" fontId="43" fillId="9" borderId="67" xfId="1" applyNumberFormat="1" applyFont="1" applyFill="1" applyBorder="1" applyAlignment="1">
      <alignment vertical="top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164" fontId="5" fillId="0" borderId="22" xfId="0" applyNumberFormat="1" applyFont="1" applyBorder="1" applyAlignment="1">
      <alignment vertical="center" wrapText="1"/>
    </xf>
    <xf numFmtId="164" fontId="5" fillId="0" borderId="18" xfId="0" applyNumberFormat="1" applyFont="1" applyBorder="1" applyAlignment="1">
      <alignment vertical="center" wrapText="1"/>
    </xf>
    <xf numFmtId="0" fontId="1" fillId="10" borderId="22" xfId="0" applyFont="1" applyFill="1" applyBorder="1" applyAlignment="1">
      <alignment horizontal="left" vertical="top" wrapText="1"/>
    </xf>
    <xf numFmtId="0" fontId="1" fillId="10" borderId="18" xfId="0" applyFont="1" applyFill="1" applyBorder="1" applyAlignment="1">
      <alignment horizontal="left" vertical="top" wrapText="1"/>
    </xf>
    <xf numFmtId="0" fontId="1" fillId="10" borderId="23" xfId="0" applyFont="1" applyFill="1" applyBorder="1" applyAlignment="1">
      <alignment horizontal="left" vertical="top" wrapText="1"/>
    </xf>
    <xf numFmtId="1" fontId="2" fillId="5" borderId="34" xfId="0" applyNumberFormat="1" applyFont="1" applyFill="1" applyBorder="1" applyAlignment="1">
      <alignment horizontal="center" vertical="center" wrapText="1" shrinkToFit="1"/>
    </xf>
    <xf numFmtId="1" fontId="2" fillId="5" borderId="35" xfId="0" applyNumberFormat="1" applyFont="1" applyFill="1" applyBorder="1" applyAlignment="1">
      <alignment horizontal="center" vertical="center" wrapText="1" shrinkToFit="1"/>
    </xf>
    <xf numFmtId="1" fontId="2" fillId="5" borderId="68" xfId="0" applyNumberFormat="1" applyFont="1" applyFill="1" applyBorder="1" applyAlignment="1">
      <alignment horizontal="center" vertical="center" wrapText="1" shrinkToFit="1"/>
    </xf>
    <xf numFmtId="0" fontId="1" fillId="0" borderId="22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5" fillId="4" borderId="14" xfId="0" applyFont="1" applyFill="1" applyBorder="1" applyAlignment="1">
      <alignment horizontal="left" vertical="top" wrapText="1"/>
    </xf>
    <xf numFmtId="0" fontId="15" fillId="4" borderId="15" xfId="0" applyFont="1" applyFill="1" applyBorder="1" applyAlignment="1">
      <alignment horizontal="left" vertical="top" wrapText="1"/>
    </xf>
    <xf numFmtId="0" fontId="15" fillId="4" borderId="16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left" vertical="top" wrapText="1"/>
    </xf>
    <xf numFmtId="0" fontId="5" fillId="2" borderId="18" xfId="0" applyFont="1" applyFill="1" applyBorder="1" applyAlignment="1">
      <alignment horizontal="left" vertical="top" wrapText="1"/>
    </xf>
    <xf numFmtId="0" fontId="5" fillId="2" borderId="23" xfId="0" applyFont="1" applyFill="1" applyBorder="1" applyAlignment="1">
      <alignment horizontal="left" vertical="top" wrapText="1"/>
    </xf>
    <xf numFmtId="164" fontId="5" fillId="0" borderId="23" xfId="0" applyNumberFormat="1" applyFont="1" applyBorder="1" applyAlignment="1">
      <alignment vertical="center" wrapText="1"/>
    </xf>
    <xf numFmtId="1" fontId="2" fillId="2" borderId="22" xfId="0" applyNumberFormat="1" applyFont="1" applyFill="1" applyBorder="1" applyAlignment="1">
      <alignment horizontal="center" vertical="top" shrinkToFit="1"/>
    </xf>
    <xf numFmtId="1" fontId="2" fillId="2" borderId="18" xfId="0" applyNumberFormat="1" applyFont="1" applyFill="1" applyBorder="1" applyAlignment="1">
      <alignment horizontal="center" vertical="top" shrinkToFit="1"/>
    </xf>
    <xf numFmtId="1" fontId="2" fillId="2" borderId="23" xfId="0" applyNumberFormat="1" applyFont="1" applyFill="1" applyBorder="1" applyAlignment="1">
      <alignment horizontal="center" vertical="top" shrinkToFit="1"/>
    </xf>
    <xf numFmtId="0" fontId="2" fillId="10" borderId="22" xfId="0" applyFont="1" applyFill="1" applyBorder="1" applyAlignment="1">
      <alignment horizontal="left" vertical="top" wrapText="1"/>
    </xf>
    <xf numFmtId="0" fontId="5" fillId="10" borderId="18" xfId="0" applyFont="1" applyFill="1" applyBorder="1" applyAlignment="1">
      <alignment horizontal="left" vertical="top" wrapText="1"/>
    </xf>
    <xf numFmtId="0" fontId="5" fillId="10" borderId="23" xfId="0" applyFont="1" applyFill="1" applyBorder="1" applyAlignment="1">
      <alignment horizontal="left" vertical="top" wrapText="1"/>
    </xf>
    <xf numFmtId="0" fontId="1" fillId="2" borderId="47" xfId="0" applyFont="1" applyFill="1" applyBorder="1" applyAlignment="1">
      <alignment horizontal="left" vertical="top" wrapText="1"/>
    </xf>
    <xf numFmtId="0" fontId="1" fillId="2" borderId="28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left" vertical="top" wrapText="1"/>
    </xf>
    <xf numFmtId="164" fontId="5" fillId="0" borderId="22" xfId="0" applyNumberFormat="1" applyFont="1" applyBorder="1" applyAlignment="1">
      <alignment wrapText="1"/>
    </xf>
    <xf numFmtId="164" fontId="5" fillId="0" borderId="18" xfId="0" applyNumberFormat="1" applyFont="1" applyBorder="1" applyAlignment="1">
      <alignment wrapText="1"/>
    </xf>
    <xf numFmtId="0" fontId="17" fillId="7" borderId="3" xfId="0" applyFont="1" applyFill="1" applyBorder="1" applyAlignment="1">
      <alignment horizontal="left" vertical="top" wrapText="1"/>
    </xf>
    <xf numFmtId="0" fontId="17" fillId="7" borderId="4" xfId="0" applyFont="1" applyFill="1" applyBorder="1" applyAlignment="1">
      <alignment horizontal="left" vertical="top" wrapText="1"/>
    </xf>
    <xf numFmtId="0" fontId="17" fillId="7" borderId="5" xfId="0" applyFont="1" applyFill="1" applyBorder="1" applyAlignment="1">
      <alignment horizontal="left" vertical="top" wrapText="1"/>
    </xf>
    <xf numFmtId="0" fontId="17" fillId="6" borderId="3" xfId="0" applyFont="1" applyFill="1" applyBorder="1" applyAlignment="1">
      <alignment horizontal="left" vertical="top" wrapText="1"/>
    </xf>
    <xf numFmtId="0" fontId="17" fillId="6" borderId="4" xfId="0" applyFont="1" applyFill="1" applyBorder="1" applyAlignment="1">
      <alignment horizontal="left" vertical="top" wrapText="1"/>
    </xf>
    <xf numFmtId="0" fontId="17" fillId="6" borderId="5" xfId="0" applyFont="1" applyFill="1" applyBorder="1" applyAlignment="1">
      <alignment horizontal="left" vertical="top" wrapText="1"/>
    </xf>
    <xf numFmtId="0" fontId="15" fillId="4" borderId="14" xfId="0" applyFont="1" applyFill="1" applyBorder="1" applyAlignment="1">
      <alignment horizontal="center" vertical="top" wrapText="1"/>
    </xf>
    <xf numFmtId="0" fontId="15" fillId="4" borderId="15" xfId="0" applyFont="1" applyFill="1" applyBorder="1" applyAlignment="1">
      <alignment horizontal="center" vertical="top" wrapText="1"/>
    </xf>
    <xf numFmtId="0" fontId="15" fillId="4" borderId="16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left" vertical="top" wrapText="1"/>
    </xf>
    <xf numFmtId="0" fontId="5" fillId="0" borderId="22" xfId="0" applyFont="1" applyBorder="1" applyAlignment="1">
      <alignment horizontal="left" wrapText="1"/>
    </xf>
    <xf numFmtId="0" fontId="5" fillId="0" borderId="23" xfId="0" applyFont="1" applyBorder="1" applyAlignment="1">
      <alignment horizontal="left" wrapText="1"/>
    </xf>
    <xf numFmtId="0" fontId="2" fillId="10" borderId="18" xfId="0" applyFont="1" applyFill="1" applyBorder="1" applyAlignment="1">
      <alignment horizontal="left" vertical="top" wrapText="1"/>
    </xf>
    <xf numFmtId="0" fontId="2" fillId="10" borderId="23" xfId="0" applyFont="1" applyFill="1" applyBorder="1" applyAlignment="1">
      <alignment horizontal="left" vertical="top" wrapText="1"/>
    </xf>
    <xf numFmtId="0" fontId="2" fillId="10" borderId="17" xfId="0" applyFont="1" applyFill="1" applyBorder="1" applyAlignment="1">
      <alignment horizontal="left" vertical="top" wrapText="1"/>
    </xf>
    <xf numFmtId="0" fontId="18" fillId="4" borderId="17" xfId="0" applyFont="1" applyFill="1" applyBorder="1" applyAlignment="1">
      <alignment horizontal="center" vertical="top" wrapText="1"/>
    </xf>
    <xf numFmtId="0" fontId="15" fillId="4" borderId="18" xfId="0" applyFont="1" applyFill="1" applyBorder="1" applyAlignment="1">
      <alignment horizontal="center" vertical="top" wrapText="1"/>
    </xf>
    <xf numFmtId="0" fontId="15" fillId="4" borderId="19" xfId="0" applyFont="1" applyFill="1" applyBorder="1" applyAlignment="1">
      <alignment horizontal="center" vertical="top" wrapText="1"/>
    </xf>
    <xf numFmtId="0" fontId="18" fillId="5" borderId="17" xfId="0" applyFont="1" applyFill="1" applyBorder="1" applyAlignment="1">
      <alignment horizontal="center" vertical="top" wrapText="1"/>
    </xf>
    <xf numFmtId="0" fontId="15" fillId="5" borderId="18" xfId="0" applyFont="1" applyFill="1" applyBorder="1" applyAlignment="1">
      <alignment horizontal="center" vertical="top" wrapText="1"/>
    </xf>
    <xf numFmtId="0" fontId="15" fillId="5" borderId="23" xfId="0" applyFont="1" applyFill="1" applyBorder="1" applyAlignment="1">
      <alignment horizontal="center" vertical="top" wrapText="1"/>
    </xf>
    <xf numFmtId="0" fontId="15" fillId="5" borderId="22" xfId="0" applyFont="1" applyFill="1" applyBorder="1" applyAlignment="1">
      <alignment horizontal="left" vertical="top" wrapText="1"/>
    </xf>
    <xf numFmtId="0" fontId="15" fillId="5" borderId="18" xfId="0" applyFont="1" applyFill="1" applyBorder="1" applyAlignment="1">
      <alignment horizontal="left" vertical="top" wrapText="1"/>
    </xf>
    <xf numFmtId="0" fontId="15" fillId="5" borderId="19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23" xfId="0" applyFont="1" applyFill="1" applyBorder="1" applyAlignment="1">
      <alignment horizontal="left" vertical="top" wrapText="1"/>
    </xf>
    <xf numFmtId="0" fontId="38" fillId="2" borderId="1" xfId="0" applyFont="1" applyFill="1" applyBorder="1" applyAlignment="1">
      <alignment horizontal="center" vertical="top" wrapText="1"/>
    </xf>
    <xf numFmtId="0" fontId="37" fillId="2" borderId="1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left" vertical="top" wrapText="1"/>
    </xf>
    <xf numFmtId="0" fontId="15" fillId="3" borderId="4" xfId="0" applyFont="1" applyFill="1" applyBorder="1" applyAlignment="1">
      <alignment horizontal="left" vertical="top" wrapText="1"/>
    </xf>
    <xf numFmtId="0" fontId="15" fillId="3" borderId="5" xfId="0" applyFont="1" applyFill="1" applyBorder="1" applyAlignment="1">
      <alignment horizontal="left" vertical="top" wrapText="1"/>
    </xf>
    <xf numFmtId="0" fontId="15" fillId="3" borderId="6" xfId="0" applyFont="1" applyFill="1" applyBorder="1" applyAlignment="1">
      <alignment horizontal="center" vertical="top" wrapText="1"/>
    </xf>
    <xf numFmtId="0" fontId="15" fillId="3" borderId="7" xfId="0" applyFont="1" applyFill="1" applyBorder="1" applyAlignment="1">
      <alignment horizontal="center" vertical="top" wrapText="1"/>
    </xf>
    <xf numFmtId="0" fontId="15" fillId="3" borderId="8" xfId="0" applyFont="1" applyFill="1" applyBorder="1" applyAlignment="1">
      <alignment horizontal="center" vertical="top" wrapText="1"/>
    </xf>
    <xf numFmtId="0" fontId="15" fillId="3" borderId="9" xfId="0" applyFont="1" applyFill="1" applyBorder="1" applyAlignment="1">
      <alignment horizontal="center" vertical="top" wrapText="1"/>
    </xf>
    <xf numFmtId="0" fontId="15" fillId="3" borderId="0" xfId="0" applyFont="1" applyFill="1" applyAlignment="1">
      <alignment horizontal="center" vertical="top" wrapText="1"/>
    </xf>
    <xf numFmtId="0" fontId="15" fillId="3" borderId="10" xfId="0" applyFont="1" applyFill="1" applyBorder="1" applyAlignment="1">
      <alignment horizontal="center" vertical="top" wrapText="1"/>
    </xf>
    <xf numFmtId="0" fontId="15" fillId="3" borderId="11" xfId="0" applyFont="1" applyFill="1" applyBorder="1" applyAlignment="1">
      <alignment horizontal="center" vertical="top" wrapText="1"/>
    </xf>
    <xf numFmtId="0" fontId="15" fillId="3" borderId="12" xfId="0" applyFont="1" applyFill="1" applyBorder="1" applyAlignment="1">
      <alignment horizontal="center" vertical="top" wrapText="1"/>
    </xf>
    <xf numFmtId="0" fontId="15" fillId="3" borderId="13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left" vertical="top" wrapText="1" indent="4"/>
    </xf>
    <xf numFmtId="0" fontId="15" fillId="3" borderId="4" xfId="0" applyFont="1" applyFill="1" applyBorder="1" applyAlignment="1">
      <alignment horizontal="left" vertical="top" wrapText="1" indent="4"/>
    </xf>
    <xf numFmtId="0" fontId="15" fillId="3" borderId="5" xfId="0" applyFont="1" applyFill="1" applyBorder="1" applyAlignment="1">
      <alignment horizontal="left" vertical="top" wrapText="1" indent="4"/>
    </xf>
    <xf numFmtId="0" fontId="15" fillId="3" borderId="6" xfId="0" applyFont="1" applyFill="1" applyBorder="1" applyAlignment="1">
      <alignment horizontal="left" vertical="top" wrapText="1" indent="3"/>
    </xf>
    <xf numFmtId="0" fontId="15" fillId="3" borderId="7" xfId="0" applyFont="1" applyFill="1" applyBorder="1" applyAlignment="1">
      <alignment horizontal="left" vertical="top" wrapText="1" indent="3"/>
    </xf>
    <xf numFmtId="0" fontId="15" fillId="3" borderId="8" xfId="0" applyFont="1" applyFill="1" applyBorder="1" applyAlignment="1">
      <alignment horizontal="left" vertical="top" wrapText="1" indent="3"/>
    </xf>
    <xf numFmtId="0" fontId="15" fillId="3" borderId="9" xfId="0" applyFont="1" applyFill="1" applyBorder="1" applyAlignment="1">
      <alignment horizontal="left" vertical="top" wrapText="1" indent="3"/>
    </xf>
    <xf numFmtId="0" fontId="15" fillId="3" borderId="0" xfId="0" applyFont="1" applyFill="1" applyAlignment="1">
      <alignment horizontal="left" vertical="top" wrapText="1" indent="3"/>
    </xf>
    <xf numFmtId="0" fontId="15" fillId="3" borderId="10" xfId="0" applyFont="1" applyFill="1" applyBorder="1" applyAlignment="1">
      <alignment horizontal="left" vertical="top" wrapText="1" indent="3"/>
    </xf>
    <xf numFmtId="0" fontId="15" fillId="3" borderId="11" xfId="0" applyFont="1" applyFill="1" applyBorder="1" applyAlignment="1">
      <alignment horizontal="left" vertical="top" wrapText="1" indent="3"/>
    </xf>
    <xf numFmtId="0" fontId="15" fillId="3" borderId="12" xfId="0" applyFont="1" applyFill="1" applyBorder="1" applyAlignment="1">
      <alignment horizontal="left" vertical="top" wrapText="1" indent="3"/>
    </xf>
    <xf numFmtId="0" fontId="15" fillId="3" borderId="13" xfId="0" applyFont="1" applyFill="1" applyBorder="1" applyAlignment="1">
      <alignment horizontal="left" vertical="top" wrapText="1" indent="3"/>
    </xf>
    <xf numFmtId="0" fontId="1" fillId="3" borderId="3" xfId="0" applyFont="1" applyFill="1" applyBorder="1" applyAlignment="1">
      <alignment horizontal="left" vertical="top" wrapText="1" indent="1"/>
    </xf>
    <xf numFmtId="0" fontId="1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left" vertical="top" wrapText="1" indent="1"/>
    </xf>
    <xf numFmtId="0" fontId="5" fillId="3" borderId="14" xfId="0" applyFont="1" applyFill="1" applyBorder="1" applyAlignment="1">
      <alignment horizontal="left" vertical="top" wrapText="1" indent="1"/>
    </xf>
    <xf numFmtId="0" fontId="5" fillId="3" borderId="15" xfId="0" applyFont="1" applyFill="1" applyBorder="1" applyAlignment="1">
      <alignment horizontal="left" vertical="top" wrapText="1" indent="1"/>
    </xf>
    <xf numFmtId="0" fontId="5" fillId="3" borderId="16" xfId="0" applyFont="1" applyFill="1" applyBorder="1" applyAlignment="1">
      <alignment horizontal="left" vertical="top" wrapText="1" indent="1"/>
    </xf>
    <xf numFmtId="0" fontId="1" fillId="3" borderId="14" xfId="0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/>
    </xf>
    <xf numFmtId="0" fontId="1" fillId="3" borderId="16" xfId="0" applyFont="1" applyFill="1" applyBorder="1" applyAlignment="1">
      <alignment horizontal="left" vertical="top" wrapText="1"/>
    </xf>
    <xf numFmtId="0" fontId="15" fillId="4" borderId="17" xfId="0" applyFont="1" applyFill="1" applyBorder="1" applyAlignment="1">
      <alignment horizontal="left" vertical="top" wrapText="1"/>
    </xf>
    <xf numFmtId="0" fontId="15" fillId="4" borderId="18" xfId="0" applyFont="1" applyFill="1" applyBorder="1" applyAlignment="1">
      <alignment horizontal="left" vertical="top" wrapText="1"/>
    </xf>
    <xf numFmtId="0" fontId="15" fillId="4" borderId="19" xfId="0" applyFont="1" applyFill="1" applyBorder="1" applyAlignment="1">
      <alignment horizontal="left" vertical="top" wrapText="1"/>
    </xf>
    <xf numFmtId="0" fontId="1" fillId="2" borderId="27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horizontal="left" vertical="top" wrapText="1"/>
    </xf>
    <xf numFmtId="0" fontId="5" fillId="2" borderId="28" xfId="0" applyFont="1" applyFill="1" applyBorder="1" applyAlignment="1">
      <alignment horizontal="left" vertical="top" wrapText="1"/>
    </xf>
    <xf numFmtId="0" fontId="5" fillId="2" borderId="29" xfId="0" applyFont="1" applyFill="1" applyBorder="1" applyAlignment="1">
      <alignment horizontal="left" vertical="top" wrapText="1"/>
    </xf>
    <xf numFmtId="0" fontId="15" fillId="2" borderId="3" xfId="0" applyFont="1" applyFill="1" applyBorder="1" applyAlignment="1">
      <alignment horizontal="center" vertical="top" wrapText="1"/>
    </xf>
    <xf numFmtId="0" fontId="15" fillId="2" borderId="4" xfId="0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top" wrapText="1"/>
    </xf>
    <xf numFmtId="0" fontId="5" fillId="2" borderId="22" xfId="0" applyFont="1" applyFill="1" applyBorder="1" applyAlignment="1">
      <alignment horizontal="left" vertical="top" wrapText="1"/>
    </xf>
    <xf numFmtId="0" fontId="18" fillId="2" borderId="3" xfId="0" applyFont="1" applyFill="1" applyBorder="1" applyAlignment="1">
      <alignment horizontal="center" vertical="top" wrapText="1"/>
    </xf>
    <xf numFmtId="0" fontId="15" fillId="3" borderId="14" xfId="0" applyFont="1" applyFill="1" applyBorder="1" applyAlignment="1">
      <alignment horizontal="left" vertical="top" wrapText="1"/>
    </xf>
    <xf numFmtId="0" fontId="15" fillId="3" borderId="15" xfId="0" applyFont="1" applyFill="1" applyBorder="1" applyAlignment="1">
      <alignment horizontal="left" vertical="top" wrapText="1"/>
    </xf>
    <xf numFmtId="0" fontId="15" fillId="3" borderId="16" xfId="0" applyFont="1" applyFill="1" applyBorder="1" applyAlignment="1">
      <alignment horizontal="left" vertical="top" wrapText="1"/>
    </xf>
    <xf numFmtId="0" fontId="15" fillId="4" borderId="22" xfId="0" applyFont="1" applyFill="1" applyBorder="1" applyAlignment="1">
      <alignment horizontal="left" vertical="top" wrapText="1"/>
    </xf>
    <xf numFmtId="0" fontId="15" fillId="4" borderId="23" xfId="0" applyFont="1" applyFill="1" applyBorder="1" applyAlignment="1">
      <alignment horizontal="left" vertical="top" wrapText="1"/>
    </xf>
    <xf numFmtId="0" fontId="15" fillId="4" borderId="22" xfId="0" applyFont="1" applyFill="1" applyBorder="1" applyAlignment="1">
      <alignment horizontal="left" vertical="top" wrapText="1" indent="2"/>
    </xf>
    <xf numFmtId="0" fontId="15" fillId="4" borderId="18" xfId="0" applyFont="1" applyFill="1" applyBorder="1" applyAlignment="1">
      <alignment horizontal="left" vertical="top" wrapText="1" indent="2"/>
    </xf>
    <xf numFmtId="0" fontId="15" fillId="4" borderId="23" xfId="0" applyFont="1" applyFill="1" applyBorder="1" applyAlignment="1">
      <alignment horizontal="left" vertical="top" wrapText="1" indent="2"/>
    </xf>
    <xf numFmtId="0" fontId="6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3" fillId="2" borderId="22" xfId="0" applyFont="1" applyFill="1" applyBorder="1" applyAlignment="1">
      <alignment horizontal="left" vertical="top" wrapText="1"/>
    </xf>
    <xf numFmtId="0" fontId="13" fillId="2" borderId="18" xfId="0" applyFont="1" applyFill="1" applyBorder="1" applyAlignment="1">
      <alignment horizontal="left" vertical="top" wrapText="1"/>
    </xf>
    <xf numFmtId="0" fontId="13" fillId="2" borderId="23" xfId="0" applyFont="1" applyFill="1" applyBorder="1" applyAlignment="1">
      <alignment horizontal="left" vertical="top" wrapText="1"/>
    </xf>
    <xf numFmtId="0" fontId="13" fillId="2" borderId="22" xfId="0" applyFont="1" applyFill="1" applyBorder="1" applyAlignment="1">
      <alignment horizontal="center" vertical="top" wrapText="1"/>
    </xf>
    <xf numFmtId="0" fontId="13" fillId="2" borderId="18" xfId="0" applyFont="1" applyFill="1" applyBorder="1" applyAlignment="1">
      <alignment horizontal="center" vertical="top" wrapText="1"/>
    </xf>
    <xf numFmtId="0" fontId="13" fillId="2" borderId="27" xfId="0" applyFont="1" applyFill="1" applyBorder="1" applyAlignment="1">
      <alignment horizontal="left" vertical="top" wrapText="1"/>
    </xf>
    <xf numFmtId="0" fontId="13" fillId="2" borderId="28" xfId="0" applyFont="1" applyFill="1" applyBorder="1" applyAlignment="1">
      <alignment horizontal="left" vertical="top" wrapText="1"/>
    </xf>
    <xf numFmtId="0" fontId="13" fillId="2" borderId="29" xfId="0" applyFont="1" applyFill="1" applyBorder="1" applyAlignment="1">
      <alignment horizontal="left" vertical="top" wrapText="1"/>
    </xf>
    <xf numFmtId="0" fontId="15" fillId="2" borderId="27" xfId="0" applyFont="1" applyFill="1" applyBorder="1" applyAlignment="1">
      <alignment horizontal="left" vertical="top" wrapText="1"/>
    </xf>
    <xf numFmtId="0" fontId="15" fillId="2" borderId="28" xfId="0" applyFont="1" applyFill="1" applyBorder="1" applyAlignment="1">
      <alignment horizontal="left" vertical="top" wrapText="1"/>
    </xf>
    <xf numFmtId="0" fontId="15" fillId="2" borderId="29" xfId="0" applyFont="1" applyFill="1" applyBorder="1" applyAlignment="1">
      <alignment horizontal="left" vertical="top" wrapText="1"/>
    </xf>
    <xf numFmtId="0" fontId="15" fillId="3" borderId="14" xfId="0" applyFont="1" applyFill="1" applyBorder="1" applyAlignment="1">
      <alignment horizontal="center" vertical="top" wrapText="1"/>
    </xf>
    <xf numFmtId="0" fontId="15" fillId="3" borderId="15" xfId="0" applyFont="1" applyFill="1" applyBorder="1" applyAlignment="1">
      <alignment horizontal="center" vertical="top" wrapText="1"/>
    </xf>
    <xf numFmtId="0" fontId="15" fillId="3" borderId="16" xfId="0" applyFont="1" applyFill="1" applyBorder="1" applyAlignment="1">
      <alignment horizontal="center" vertical="top" wrapText="1"/>
    </xf>
    <xf numFmtId="0" fontId="17" fillId="3" borderId="14" xfId="0" applyFont="1" applyFill="1" applyBorder="1" applyAlignment="1">
      <alignment horizontal="left" wrapText="1"/>
    </xf>
    <xf numFmtId="0" fontId="17" fillId="3" borderId="15" xfId="0" applyFont="1" applyFill="1" applyBorder="1" applyAlignment="1">
      <alignment horizontal="left" wrapText="1"/>
    </xf>
    <xf numFmtId="0" fontId="17" fillId="3" borderId="16" xfId="0" applyFont="1" applyFill="1" applyBorder="1" applyAlignment="1">
      <alignment horizontal="left" wrapText="1"/>
    </xf>
    <xf numFmtId="0" fontId="15" fillId="4" borderId="22" xfId="0" applyFont="1" applyFill="1" applyBorder="1" applyAlignment="1">
      <alignment horizontal="center" vertical="top" wrapText="1"/>
    </xf>
    <xf numFmtId="0" fontId="15" fillId="2" borderId="32" xfId="0" applyFont="1" applyFill="1" applyBorder="1" applyAlignment="1">
      <alignment horizontal="center" vertical="top" wrapText="1"/>
    </xf>
    <xf numFmtId="0" fontId="15" fillId="2" borderId="15" xfId="0" applyFont="1" applyFill="1" applyBorder="1" applyAlignment="1">
      <alignment horizontal="center" vertical="top" wrapText="1"/>
    </xf>
    <xf numFmtId="0" fontId="15" fillId="2" borderId="33" xfId="0" applyFont="1" applyFill="1" applyBorder="1" applyAlignment="1">
      <alignment horizontal="center" vertical="top" wrapText="1"/>
    </xf>
    <xf numFmtId="0" fontId="15" fillId="4" borderId="33" xfId="0" applyFont="1" applyFill="1" applyBorder="1" applyAlignment="1">
      <alignment horizontal="center" vertical="top" wrapText="1"/>
    </xf>
    <xf numFmtId="0" fontId="15" fillId="4" borderId="32" xfId="0" applyFont="1" applyFill="1" applyBorder="1" applyAlignment="1">
      <alignment horizontal="center" vertical="top" wrapText="1"/>
    </xf>
    <xf numFmtId="164" fontId="5" fillId="0" borderId="23" xfId="0" applyNumberFormat="1" applyFont="1" applyBorder="1" applyAlignment="1">
      <alignment wrapText="1"/>
    </xf>
    <xf numFmtId="0" fontId="15" fillId="4" borderId="17" xfId="0" applyFont="1" applyFill="1" applyBorder="1" applyAlignment="1">
      <alignment horizontal="center" vertical="top" wrapText="1"/>
    </xf>
    <xf numFmtId="0" fontId="15" fillId="4" borderId="23" xfId="0" applyFont="1" applyFill="1" applyBorder="1" applyAlignment="1">
      <alignment horizontal="center" vertical="top" wrapText="1"/>
    </xf>
    <xf numFmtId="0" fontId="17" fillId="2" borderId="22" xfId="0" applyFont="1" applyFill="1" applyBorder="1" applyAlignment="1">
      <alignment horizontal="left" vertical="top" wrapText="1"/>
    </xf>
    <xf numFmtId="0" fontId="17" fillId="2" borderId="18" xfId="0" applyFont="1" applyFill="1" applyBorder="1" applyAlignment="1">
      <alignment horizontal="left" vertical="top" wrapText="1"/>
    </xf>
    <xf numFmtId="0" fontId="17" fillId="2" borderId="23" xfId="0" applyFont="1" applyFill="1" applyBorder="1" applyAlignment="1">
      <alignment horizontal="left" vertical="top" wrapText="1"/>
    </xf>
    <xf numFmtId="0" fontId="15" fillId="4" borderId="17" xfId="0" applyFont="1" applyFill="1" applyBorder="1" applyAlignment="1">
      <alignment horizontal="left" vertical="top" wrapText="1" indent="4"/>
    </xf>
    <xf numFmtId="0" fontId="15" fillId="4" borderId="18" xfId="0" applyFont="1" applyFill="1" applyBorder="1" applyAlignment="1">
      <alignment horizontal="left" vertical="top" wrapText="1" indent="4"/>
    </xf>
    <xf numFmtId="0" fontId="15" fillId="4" borderId="23" xfId="0" applyFont="1" applyFill="1" applyBorder="1" applyAlignment="1">
      <alignment horizontal="left" vertical="top" wrapText="1" indent="4"/>
    </xf>
    <xf numFmtId="0" fontId="13" fillId="2" borderId="17" xfId="0" applyFont="1" applyFill="1" applyBorder="1" applyAlignment="1">
      <alignment horizontal="center" vertical="top" wrapText="1"/>
    </xf>
    <xf numFmtId="0" fontId="13" fillId="2" borderId="23" xfId="0" applyFont="1" applyFill="1" applyBorder="1" applyAlignment="1">
      <alignment horizontal="center" vertical="top" wrapText="1"/>
    </xf>
    <xf numFmtId="0" fontId="13" fillId="2" borderId="22" xfId="0" applyFont="1" applyFill="1" applyBorder="1" applyAlignment="1">
      <alignment horizontal="left" vertical="top" wrapText="1" indent="2"/>
    </xf>
    <xf numFmtId="0" fontId="13" fillId="2" borderId="18" xfId="0" applyFont="1" applyFill="1" applyBorder="1" applyAlignment="1">
      <alignment horizontal="left" vertical="top" wrapText="1" indent="2"/>
    </xf>
    <xf numFmtId="0" fontId="13" fillId="2" borderId="23" xfId="0" applyFont="1" applyFill="1" applyBorder="1" applyAlignment="1">
      <alignment horizontal="left" vertical="top" wrapText="1" indent="2"/>
    </xf>
    <xf numFmtId="0" fontId="15" fillId="4" borderId="22" xfId="0" applyFont="1" applyFill="1" applyBorder="1" applyAlignment="1">
      <alignment horizontal="left" vertical="top" wrapText="1" indent="8"/>
    </xf>
    <xf numFmtId="0" fontId="15" fillId="4" borderId="18" xfId="0" applyFont="1" applyFill="1" applyBorder="1" applyAlignment="1">
      <alignment horizontal="left" vertical="top" wrapText="1" indent="8"/>
    </xf>
    <xf numFmtId="0" fontId="15" fillId="4" borderId="19" xfId="0" applyFont="1" applyFill="1" applyBorder="1" applyAlignment="1">
      <alignment horizontal="left" vertical="top" wrapText="1" indent="8"/>
    </xf>
    <xf numFmtId="0" fontId="17" fillId="0" borderId="22" xfId="0" applyFont="1" applyBorder="1" applyAlignment="1">
      <alignment horizontal="left" wrapText="1"/>
    </xf>
    <xf numFmtId="0" fontId="17" fillId="0" borderId="18" xfId="0" applyFont="1" applyBorder="1" applyAlignment="1">
      <alignment horizontal="left" wrapText="1"/>
    </xf>
    <xf numFmtId="0" fontId="17" fillId="0" borderId="23" xfId="0" applyFont="1" applyBorder="1" applyAlignment="1">
      <alignment horizontal="left" wrapText="1"/>
    </xf>
    <xf numFmtId="0" fontId="17" fillId="2" borderId="22" xfId="0" applyFont="1" applyFill="1" applyBorder="1" applyAlignment="1">
      <alignment horizontal="left" wrapText="1"/>
    </xf>
    <xf numFmtId="0" fontId="17" fillId="2" borderId="18" xfId="0" applyFont="1" applyFill="1" applyBorder="1" applyAlignment="1">
      <alignment horizontal="left" wrapText="1"/>
    </xf>
    <xf numFmtId="0" fontId="17" fillId="2" borderId="23" xfId="0" applyFont="1" applyFill="1" applyBorder="1" applyAlignment="1">
      <alignment horizontal="left" wrapText="1"/>
    </xf>
    <xf numFmtId="1" fontId="19" fillId="2" borderId="34" xfId="0" applyNumberFormat="1" applyFont="1" applyFill="1" applyBorder="1" applyAlignment="1">
      <alignment horizontal="left" vertical="center" wrapText="1" shrinkToFit="1"/>
    </xf>
    <xf numFmtId="1" fontId="19" fillId="2" borderId="35" xfId="0" applyNumberFormat="1" applyFont="1" applyFill="1" applyBorder="1" applyAlignment="1">
      <alignment horizontal="left" vertical="center" wrapText="1" shrinkToFit="1"/>
    </xf>
    <xf numFmtId="1" fontId="19" fillId="2" borderId="36" xfId="0" applyNumberFormat="1" applyFont="1" applyFill="1" applyBorder="1" applyAlignment="1">
      <alignment horizontal="left" vertical="center" wrapText="1" shrinkToFi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left" vertical="top" wrapText="1"/>
    </xf>
    <xf numFmtId="0" fontId="3" fillId="2" borderId="23" xfId="0" applyFont="1" applyFill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43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center" wrapText="1" indent="4"/>
    </xf>
    <xf numFmtId="0" fontId="1" fillId="0" borderId="38" xfId="0" applyFont="1" applyBorder="1" applyAlignment="1">
      <alignment horizontal="left" vertical="center" wrapText="1" indent="4"/>
    </xf>
    <xf numFmtId="0" fontId="1" fillId="0" borderId="45" xfId="0" applyFont="1" applyBorder="1" applyAlignment="1">
      <alignment horizontal="left" vertical="center" wrapText="1" indent="4"/>
    </xf>
    <xf numFmtId="0" fontId="1" fillId="0" borderId="42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4"/>
    </xf>
    <xf numFmtId="0" fontId="1" fillId="0" borderId="46" xfId="0" applyFont="1" applyBorder="1" applyAlignment="1">
      <alignment horizontal="left" vertical="center" wrapText="1" indent="4"/>
    </xf>
    <xf numFmtId="1" fontId="7" fillId="2" borderId="47" xfId="0" applyNumberFormat="1" applyFont="1" applyFill="1" applyBorder="1" applyAlignment="1">
      <alignment horizontal="center" vertical="top" wrapText="1" shrinkToFit="1"/>
    </xf>
    <xf numFmtId="1" fontId="7" fillId="2" borderId="29" xfId="0" applyNumberFormat="1" applyFont="1" applyFill="1" applyBorder="1" applyAlignment="1">
      <alignment horizontal="center" vertical="top" wrapText="1" shrinkToFit="1"/>
    </xf>
    <xf numFmtId="0" fontId="5" fillId="0" borderId="27" xfId="0" applyFont="1" applyBorder="1" applyAlignment="1">
      <alignment horizontal="left" wrapText="1"/>
    </xf>
    <xf numFmtId="0" fontId="5" fillId="0" borderId="28" xfId="0" applyFont="1" applyBorder="1" applyAlignment="1">
      <alignment horizontal="left" wrapText="1"/>
    </xf>
    <xf numFmtId="0" fontId="5" fillId="0" borderId="29" xfId="0" applyFont="1" applyBorder="1" applyAlignment="1">
      <alignment horizontal="left" wrapText="1"/>
    </xf>
    <xf numFmtId="0" fontId="44" fillId="10" borderId="17" xfId="0" applyFont="1" applyFill="1" applyBorder="1" applyAlignment="1">
      <alignment horizontal="left" vertical="top" wrapText="1"/>
    </xf>
    <xf numFmtId="0" fontId="44" fillId="10" borderId="18" xfId="0" applyFont="1" applyFill="1" applyBorder="1" applyAlignment="1">
      <alignment horizontal="left" vertical="top" wrapText="1"/>
    </xf>
    <xf numFmtId="0" fontId="44" fillId="10" borderId="23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33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top" wrapText="1"/>
    </xf>
    <xf numFmtId="0" fontId="2" fillId="2" borderId="47" xfId="0" applyFont="1" applyFill="1" applyBorder="1" applyAlignment="1">
      <alignment horizontal="left" vertical="top" wrapText="1"/>
    </xf>
    <xf numFmtId="0" fontId="1" fillId="0" borderId="4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49" xfId="0" applyFont="1" applyFill="1" applyBorder="1" applyAlignment="1">
      <alignment horizontal="center" vertical="center" wrapText="1"/>
    </xf>
    <xf numFmtId="0" fontId="15" fillId="5" borderId="50" xfId="0" applyFont="1" applyFill="1" applyBorder="1" applyAlignment="1">
      <alignment horizontal="left" vertical="top" wrapText="1" indent="1"/>
    </xf>
    <xf numFmtId="0" fontId="15" fillId="5" borderId="7" xfId="0" applyFont="1" applyFill="1" applyBorder="1" applyAlignment="1">
      <alignment horizontal="left" vertical="top" wrapText="1" indent="1"/>
    </xf>
    <xf numFmtId="0" fontId="15" fillId="5" borderId="48" xfId="0" applyFont="1" applyFill="1" applyBorder="1" applyAlignment="1">
      <alignment horizontal="left" vertical="top" wrapText="1" indent="1"/>
    </xf>
    <xf numFmtId="0" fontId="15" fillId="5" borderId="51" xfId="0" applyFont="1" applyFill="1" applyBorder="1" applyAlignment="1">
      <alignment horizontal="left" vertical="top" wrapText="1" indent="1"/>
    </xf>
    <xf numFmtId="0" fontId="15" fillId="5" borderId="12" xfId="0" applyFont="1" applyFill="1" applyBorder="1" applyAlignment="1">
      <alignment horizontal="left" vertical="top" wrapText="1" indent="1"/>
    </xf>
    <xf numFmtId="0" fontId="15" fillId="5" borderId="49" xfId="0" applyFont="1" applyFill="1" applyBorder="1" applyAlignment="1">
      <alignment horizontal="left" vertical="top" wrapText="1" indent="1"/>
    </xf>
    <xf numFmtId="0" fontId="15" fillId="5" borderId="50" xfId="0" applyFont="1" applyFill="1" applyBorder="1" applyAlignment="1">
      <alignment horizontal="center" vertical="center" wrapText="1"/>
    </xf>
    <xf numFmtId="0" fontId="15" fillId="5" borderId="5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top" wrapText="1"/>
    </xf>
    <xf numFmtId="0" fontId="15" fillId="5" borderId="15" xfId="0" applyFont="1" applyFill="1" applyBorder="1" applyAlignment="1">
      <alignment horizontal="center" vertical="top" wrapText="1"/>
    </xf>
    <xf numFmtId="0" fontId="15" fillId="5" borderId="33" xfId="0" applyFont="1" applyFill="1" applyBorder="1" applyAlignment="1">
      <alignment horizontal="center" vertical="top" wrapText="1"/>
    </xf>
    <xf numFmtId="0" fontId="5" fillId="5" borderId="52" xfId="0" applyFont="1" applyFill="1" applyBorder="1" applyAlignment="1">
      <alignment horizontal="left" vertical="center" wrapText="1"/>
    </xf>
    <xf numFmtId="0" fontId="5" fillId="5" borderId="53" xfId="0" applyFont="1" applyFill="1" applyBorder="1" applyAlignment="1">
      <alignment horizontal="left" vertical="center" wrapText="1"/>
    </xf>
    <xf numFmtId="0" fontId="15" fillId="5" borderId="22" xfId="0" applyFont="1" applyFill="1" applyBorder="1" applyAlignment="1">
      <alignment horizontal="left" vertical="top" wrapText="1" indent="2"/>
    </xf>
    <xf numFmtId="0" fontId="15" fillId="5" borderId="18" xfId="0" applyFont="1" applyFill="1" applyBorder="1" applyAlignment="1">
      <alignment horizontal="left" vertical="top" wrapText="1" indent="2"/>
    </xf>
    <xf numFmtId="0" fontId="15" fillId="5" borderId="23" xfId="0" applyFont="1" applyFill="1" applyBorder="1" applyAlignment="1">
      <alignment horizontal="left" vertical="top" wrapText="1" indent="2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left" vertical="top" wrapText="1" indent="3"/>
    </xf>
    <xf numFmtId="0" fontId="3" fillId="2" borderId="18" xfId="0" applyFont="1" applyFill="1" applyBorder="1" applyAlignment="1">
      <alignment horizontal="left" vertical="top" wrapText="1" indent="3"/>
    </xf>
    <xf numFmtId="0" fontId="3" fillId="2" borderId="23" xfId="0" applyFont="1" applyFill="1" applyBorder="1" applyAlignment="1">
      <alignment horizontal="left" vertical="top" wrapText="1" indent="3"/>
    </xf>
    <xf numFmtId="0" fontId="3" fillId="2" borderId="22" xfId="0" applyFont="1" applyFill="1" applyBorder="1" applyAlignment="1">
      <alignment horizontal="left" vertical="top" wrapText="1" indent="2"/>
    </xf>
    <xf numFmtId="0" fontId="3" fillId="2" borderId="18" xfId="0" applyFont="1" applyFill="1" applyBorder="1" applyAlignment="1">
      <alignment horizontal="left" vertical="top" wrapText="1" indent="2"/>
    </xf>
    <xf numFmtId="0" fontId="3" fillId="2" borderId="23" xfId="0" applyFont="1" applyFill="1" applyBorder="1" applyAlignment="1">
      <alignment horizontal="left" vertical="top" wrapText="1" indent="2"/>
    </xf>
    <xf numFmtId="0" fontId="3" fillId="2" borderId="22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center" vertical="top" wrapText="1"/>
    </xf>
    <xf numFmtId="0" fontId="13" fillId="2" borderId="22" xfId="0" applyFont="1" applyFill="1" applyBorder="1" applyAlignment="1">
      <alignment horizontal="left" vertical="top" wrapText="1" indent="3"/>
    </xf>
    <xf numFmtId="0" fontId="13" fillId="2" borderId="18" xfId="0" applyFont="1" applyFill="1" applyBorder="1" applyAlignment="1">
      <alignment horizontal="left" vertical="top" wrapText="1" indent="3"/>
    </xf>
    <xf numFmtId="0" fontId="13" fillId="2" borderId="23" xfId="0" applyFont="1" applyFill="1" applyBorder="1" applyAlignment="1">
      <alignment horizontal="left" vertical="top" wrapText="1" indent="3"/>
    </xf>
    <xf numFmtId="0" fontId="17" fillId="0" borderId="19" xfId="0" applyFont="1" applyBorder="1" applyAlignment="1">
      <alignment horizontal="left" wrapText="1"/>
    </xf>
    <xf numFmtId="0" fontId="5" fillId="0" borderId="18" xfId="0" applyFont="1" applyBorder="1" applyAlignment="1">
      <alignment horizontal="left" wrapText="1"/>
    </xf>
    <xf numFmtId="0" fontId="5" fillId="0" borderId="19" xfId="0" applyFont="1" applyBorder="1" applyAlignment="1">
      <alignment horizontal="left" wrapText="1"/>
    </xf>
    <xf numFmtId="0" fontId="1" fillId="2" borderId="54" xfId="0" applyFont="1" applyFill="1" applyBorder="1" applyAlignment="1">
      <alignment horizontal="left" vertical="center" wrapText="1"/>
    </xf>
    <xf numFmtId="0" fontId="1" fillId="2" borderId="38" xfId="0" applyFont="1" applyFill="1" applyBorder="1" applyAlignment="1">
      <alignment horizontal="left" vertical="center" wrapText="1"/>
    </xf>
    <xf numFmtId="0" fontId="1" fillId="2" borderId="39" xfId="0" applyFont="1" applyFill="1" applyBorder="1" applyAlignment="1">
      <alignment horizontal="left" vertical="center" wrapText="1"/>
    </xf>
    <xf numFmtId="0" fontId="1" fillId="2" borderId="5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43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left" vertical="top"/>
    </xf>
    <xf numFmtId="0" fontId="1" fillId="2" borderId="33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 vertical="top"/>
    </xf>
    <xf numFmtId="0" fontId="1" fillId="2" borderId="23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left" vertical="top"/>
    </xf>
    <xf numFmtId="0" fontId="1" fillId="2" borderId="47" xfId="0" applyFont="1" applyFill="1" applyBorder="1" applyAlignment="1">
      <alignment horizontal="left" vertical="top"/>
    </xf>
    <xf numFmtId="0" fontId="1" fillId="2" borderId="28" xfId="0" applyFont="1" applyFill="1" applyBorder="1" applyAlignment="1">
      <alignment horizontal="left" vertical="top"/>
    </xf>
    <xf numFmtId="0" fontId="1" fillId="2" borderId="29" xfId="0" applyFont="1" applyFill="1" applyBorder="1" applyAlignment="1">
      <alignment horizontal="left" vertical="top"/>
    </xf>
    <xf numFmtId="0" fontId="3" fillId="2" borderId="47" xfId="0" applyFont="1" applyFill="1" applyBorder="1" applyAlignment="1">
      <alignment horizontal="left" vertical="top" wrapText="1"/>
    </xf>
    <xf numFmtId="0" fontId="3" fillId="2" borderId="28" xfId="0" applyFont="1" applyFill="1" applyBorder="1" applyAlignment="1">
      <alignment horizontal="left" vertical="top" wrapText="1"/>
    </xf>
    <xf numFmtId="0" fontId="3" fillId="2" borderId="29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1" fillId="2" borderId="33" xfId="0" applyFont="1" applyFill="1" applyBorder="1" applyAlignment="1">
      <alignment vertical="top" wrapText="1"/>
    </xf>
    <xf numFmtId="0" fontId="1" fillId="2" borderId="17" xfId="0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0" fontId="1" fillId="2" borderId="23" xfId="0" applyFont="1" applyFill="1" applyBorder="1" applyAlignment="1">
      <alignment vertical="top" wrapText="1"/>
    </xf>
    <xf numFmtId="0" fontId="1" fillId="2" borderId="47" xfId="0" applyFont="1" applyFill="1" applyBorder="1" applyAlignment="1">
      <alignment vertical="top" wrapText="1"/>
    </xf>
    <xf numFmtId="0" fontId="1" fillId="2" borderId="28" xfId="0" applyFont="1" applyFill="1" applyBorder="1" applyAlignment="1">
      <alignment vertical="top" wrapText="1"/>
    </xf>
    <xf numFmtId="0" fontId="1" fillId="2" borderId="29" xfId="0" applyFont="1" applyFill="1" applyBorder="1" applyAlignment="1">
      <alignment vertical="top" wrapText="1"/>
    </xf>
    <xf numFmtId="0" fontId="24" fillId="6" borderId="3" xfId="0" applyFont="1" applyFill="1" applyBorder="1" applyAlignment="1">
      <alignment horizontal="left" vertical="top" wrapText="1"/>
    </xf>
    <xf numFmtId="0" fontId="17" fillId="2" borderId="6" xfId="0" applyFont="1" applyFill="1" applyBorder="1" applyAlignment="1">
      <alignment horizontal="left" vertical="top" wrapText="1"/>
    </xf>
    <xf numFmtId="0" fontId="17" fillId="2" borderId="7" xfId="0" applyFont="1" applyFill="1" applyBorder="1" applyAlignment="1">
      <alignment horizontal="left" vertical="top" wrapText="1"/>
    </xf>
    <xf numFmtId="0" fontId="17" fillId="2" borderId="48" xfId="0" applyFont="1" applyFill="1" applyBorder="1" applyAlignment="1">
      <alignment horizontal="left" vertical="top" wrapText="1"/>
    </xf>
    <xf numFmtId="0" fontId="17" fillId="2" borderId="9" xfId="0" applyFont="1" applyFill="1" applyBorder="1" applyAlignment="1">
      <alignment horizontal="left" vertical="top" wrapText="1"/>
    </xf>
    <xf numFmtId="0" fontId="17" fillId="2" borderId="0" xfId="0" applyFont="1" applyFill="1" applyAlignment="1">
      <alignment horizontal="left" vertical="top" wrapText="1"/>
    </xf>
    <xf numFmtId="0" fontId="17" fillId="2" borderId="41" xfId="0" applyFont="1" applyFill="1" applyBorder="1" applyAlignment="1">
      <alignment horizontal="left" vertical="top" wrapText="1"/>
    </xf>
    <xf numFmtId="0" fontId="17" fillId="2" borderId="11" xfId="0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left" vertical="top" wrapText="1"/>
    </xf>
    <xf numFmtId="0" fontId="17" fillId="2" borderId="49" xfId="0" applyFont="1" applyFill="1" applyBorder="1" applyAlignment="1">
      <alignment horizontal="left" vertical="top" wrapText="1"/>
    </xf>
    <xf numFmtId="0" fontId="1" fillId="2" borderId="50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48" xfId="0" applyFont="1" applyFill="1" applyBorder="1" applyAlignment="1">
      <alignment horizontal="center" vertical="top"/>
    </xf>
    <xf numFmtId="0" fontId="1" fillId="2" borderId="40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1" fillId="2" borderId="41" xfId="0" applyFont="1" applyFill="1" applyBorder="1" applyAlignment="1">
      <alignment horizontal="center" vertical="top"/>
    </xf>
    <xf numFmtId="0" fontId="1" fillId="2" borderId="51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49" xfId="0" applyFont="1" applyFill="1" applyBorder="1" applyAlignment="1">
      <alignment horizontal="center" vertical="top"/>
    </xf>
    <xf numFmtId="0" fontId="29" fillId="2" borderId="32" xfId="0" applyFont="1" applyFill="1" applyBorder="1" applyAlignment="1">
      <alignment horizontal="center" vertical="top" wrapText="1"/>
    </xf>
    <xf numFmtId="0" fontId="29" fillId="2" borderId="15" xfId="0" applyFont="1" applyFill="1" applyBorder="1" applyAlignment="1">
      <alignment horizontal="center" vertical="top" wrapText="1"/>
    </xf>
    <xf numFmtId="0" fontId="29" fillId="2" borderId="33" xfId="0" applyFont="1" applyFill="1" applyBorder="1" applyAlignment="1">
      <alignment horizontal="center" vertical="top" wrapText="1"/>
    </xf>
    <xf numFmtId="0" fontId="29" fillId="2" borderId="50" xfId="0" applyFont="1" applyFill="1" applyBorder="1" applyAlignment="1">
      <alignment horizontal="center" vertical="top" wrapText="1"/>
    </xf>
    <xf numFmtId="0" fontId="29" fillId="2" borderId="7" xfId="0" applyFont="1" applyFill="1" applyBorder="1" applyAlignment="1">
      <alignment horizontal="center" vertical="top" wrapText="1"/>
    </xf>
    <xf numFmtId="0" fontId="29" fillId="2" borderId="48" xfId="0" applyFont="1" applyFill="1" applyBorder="1" applyAlignment="1">
      <alignment horizontal="center" vertical="top" wrapText="1"/>
    </xf>
    <xf numFmtId="0" fontId="29" fillId="2" borderId="40" xfId="0" applyFont="1" applyFill="1" applyBorder="1" applyAlignment="1">
      <alignment horizontal="center" vertical="top" wrapText="1"/>
    </xf>
    <xf numFmtId="0" fontId="29" fillId="2" borderId="0" xfId="0" applyFont="1" applyFill="1" applyAlignment="1">
      <alignment horizontal="center" vertical="top" wrapText="1"/>
    </xf>
    <xf numFmtId="0" fontId="29" fillId="2" borderId="41" xfId="0" applyFont="1" applyFill="1" applyBorder="1" applyAlignment="1">
      <alignment horizontal="center" vertical="top" wrapText="1"/>
    </xf>
    <xf numFmtId="0" fontId="29" fillId="2" borderId="51" xfId="0" applyFont="1" applyFill="1" applyBorder="1" applyAlignment="1">
      <alignment horizontal="center" vertical="top" wrapText="1"/>
    </xf>
    <xf numFmtId="0" fontId="29" fillId="2" borderId="12" xfId="0" applyFont="1" applyFill="1" applyBorder="1" applyAlignment="1">
      <alignment horizontal="center" vertical="top" wrapText="1"/>
    </xf>
    <xf numFmtId="0" fontId="29" fillId="2" borderId="49" xfId="0" applyFont="1" applyFill="1" applyBorder="1" applyAlignment="1">
      <alignment horizontal="center" vertical="top" wrapText="1"/>
    </xf>
    <xf numFmtId="0" fontId="5" fillId="0" borderId="52" xfId="0" applyFont="1" applyBorder="1" applyAlignment="1">
      <alignment horizontal="left" vertical="top"/>
    </xf>
    <xf numFmtId="0" fontId="5" fillId="0" borderId="56" xfId="0" applyFont="1" applyBorder="1" applyAlignment="1">
      <alignment horizontal="left" vertical="top"/>
    </xf>
    <xf numFmtId="0" fontId="5" fillId="0" borderId="53" xfId="0" applyFont="1" applyBorder="1" applyAlignment="1">
      <alignment horizontal="left" vertical="top"/>
    </xf>
    <xf numFmtId="0" fontId="29" fillId="2" borderId="22" xfId="0" applyFont="1" applyFill="1" applyBorder="1" applyAlignment="1">
      <alignment horizontal="center" vertical="top" wrapText="1"/>
    </xf>
    <xf numFmtId="0" fontId="29" fillId="2" borderId="18" xfId="0" applyFont="1" applyFill="1" applyBorder="1" applyAlignment="1">
      <alignment horizontal="center" vertical="top" wrapText="1"/>
    </xf>
    <xf numFmtId="0" fontId="29" fillId="2" borderId="23" xfId="0" applyFont="1" applyFill="1" applyBorder="1" applyAlignment="1">
      <alignment horizontal="center" vertical="top" wrapText="1"/>
    </xf>
    <xf numFmtId="0" fontId="29" fillId="2" borderId="37" xfId="0" applyFont="1" applyFill="1" applyBorder="1" applyAlignment="1">
      <alignment horizontal="center" vertical="top" wrapText="1"/>
    </xf>
    <xf numFmtId="0" fontId="29" fillId="2" borderId="38" xfId="0" applyFont="1" applyFill="1" applyBorder="1" applyAlignment="1">
      <alignment horizontal="center" vertical="top" wrapText="1"/>
    </xf>
    <xf numFmtId="0" fontId="29" fillId="2" borderId="39" xfId="0" applyFont="1" applyFill="1" applyBorder="1" applyAlignment="1">
      <alignment horizontal="center" vertical="top" wrapText="1"/>
    </xf>
    <xf numFmtId="0" fontId="31" fillId="2" borderId="22" xfId="0" applyFont="1" applyFill="1" applyBorder="1" applyAlignment="1">
      <alignment horizontal="center" vertical="top" wrapText="1"/>
    </xf>
    <xf numFmtId="0" fontId="31" fillId="2" borderId="18" xfId="0" applyFont="1" applyFill="1" applyBorder="1" applyAlignment="1">
      <alignment horizontal="center" vertical="top" wrapText="1"/>
    </xf>
    <xf numFmtId="0" fontId="31" fillId="2" borderId="23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top"/>
    </xf>
    <xf numFmtId="0" fontId="5" fillId="2" borderId="23" xfId="0" applyFont="1" applyFill="1" applyBorder="1" applyAlignment="1">
      <alignment horizontal="left" vertical="top"/>
    </xf>
    <xf numFmtId="0" fontId="5" fillId="2" borderId="17" xfId="0" applyFont="1" applyFill="1" applyBorder="1" applyAlignment="1">
      <alignment horizontal="left" vertical="top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1" fillId="2" borderId="32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33" xfId="0" applyFont="1" applyFill="1" applyBorder="1" applyAlignment="1">
      <alignment horizontal="center" vertical="top" wrapText="1"/>
    </xf>
    <xf numFmtId="0" fontId="1" fillId="2" borderId="32" xfId="0" applyFont="1" applyFill="1" applyBorder="1" applyAlignment="1">
      <alignment horizontal="left" vertical="top" wrapText="1" indent="5"/>
    </xf>
    <xf numFmtId="0" fontId="1" fillId="2" borderId="15" xfId="0" applyFont="1" applyFill="1" applyBorder="1" applyAlignment="1">
      <alignment horizontal="left" vertical="top" wrapText="1" indent="5"/>
    </xf>
    <xf numFmtId="0" fontId="1" fillId="2" borderId="33" xfId="0" applyFont="1" applyFill="1" applyBorder="1" applyAlignment="1">
      <alignment horizontal="left" vertical="top" wrapText="1" indent="5"/>
    </xf>
    <xf numFmtId="0" fontId="5" fillId="0" borderId="52" xfId="0" applyFont="1" applyBorder="1" applyAlignment="1">
      <alignment horizontal="left" vertical="top" wrapText="1"/>
    </xf>
    <xf numFmtId="0" fontId="5" fillId="0" borderId="56" xfId="0" applyFont="1" applyBorder="1" applyAlignment="1">
      <alignment horizontal="left" vertical="top" wrapText="1"/>
    </xf>
    <xf numFmtId="0" fontId="5" fillId="0" borderId="53" xfId="0" applyFont="1" applyBorder="1" applyAlignment="1">
      <alignment horizontal="left" vertical="top" wrapText="1"/>
    </xf>
    <xf numFmtId="0" fontId="1" fillId="2" borderId="22" xfId="0" applyFont="1" applyFill="1" applyBorder="1" applyAlignment="1">
      <alignment horizontal="left" vertical="top" wrapText="1" indent="3"/>
    </xf>
    <xf numFmtId="0" fontId="1" fillId="2" borderId="18" xfId="0" applyFont="1" applyFill="1" applyBorder="1" applyAlignment="1">
      <alignment horizontal="left" vertical="top" wrapText="1" indent="3"/>
    </xf>
    <xf numFmtId="0" fontId="1" fillId="2" borderId="23" xfId="0" applyFont="1" applyFill="1" applyBorder="1" applyAlignment="1">
      <alignment horizontal="left" vertical="top" wrapText="1" indent="3"/>
    </xf>
    <xf numFmtId="0" fontId="1" fillId="2" borderId="22" xfId="0" applyFont="1" applyFill="1" applyBorder="1" applyAlignment="1">
      <alignment horizontal="left" vertical="top" wrapText="1" indent="4"/>
    </xf>
    <xf numFmtId="0" fontId="1" fillId="2" borderId="18" xfId="0" applyFont="1" applyFill="1" applyBorder="1" applyAlignment="1">
      <alignment horizontal="left" vertical="top" wrapText="1" indent="4"/>
    </xf>
    <xf numFmtId="0" fontId="1" fillId="2" borderId="23" xfId="0" applyFont="1" applyFill="1" applyBorder="1" applyAlignment="1">
      <alignment horizontal="left" vertical="top" wrapText="1" indent="4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left" vertical="center" wrapText="1" indent="1"/>
    </xf>
    <xf numFmtId="0" fontId="1" fillId="2" borderId="38" xfId="0" applyFont="1" applyFill="1" applyBorder="1" applyAlignment="1">
      <alignment horizontal="left" vertical="center" wrapText="1" indent="1"/>
    </xf>
    <xf numFmtId="0" fontId="1" fillId="2" borderId="39" xfId="0" applyFont="1" applyFill="1" applyBorder="1" applyAlignment="1">
      <alignment horizontal="left" vertical="center" wrapText="1" indent="1"/>
    </xf>
    <xf numFmtId="0" fontId="1" fillId="2" borderId="51" xfId="0" applyFont="1" applyFill="1" applyBorder="1" applyAlignment="1">
      <alignment horizontal="left" vertical="center" wrapText="1" indent="1"/>
    </xf>
    <xf numFmtId="0" fontId="1" fillId="2" borderId="12" xfId="0" applyFont="1" applyFill="1" applyBorder="1" applyAlignment="1">
      <alignment horizontal="left" vertical="center" wrapText="1" indent="1"/>
    </xf>
    <xf numFmtId="0" fontId="1" fillId="2" borderId="49" xfId="0" applyFont="1" applyFill="1" applyBorder="1" applyAlignment="1">
      <alignment horizontal="left" vertical="center" wrapText="1" indent="1"/>
    </xf>
    <xf numFmtId="0" fontId="1" fillId="2" borderId="22" xfId="0" applyFont="1" applyFill="1" applyBorder="1" applyAlignment="1">
      <alignment horizontal="left" vertical="top" wrapText="1" indent="1"/>
    </xf>
    <xf numFmtId="0" fontId="1" fillId="2" borderId="18" xfId="0" applyFont="1" applyFill="1" applyBorder="1" applyAlignment="1">
      <alignment horizontal="left" vertical="top" wrapText="1" indent="1"/>
    </xf>
    <xf numFmtId="0" fontId="1" fillId="2" borderId="23" xfId="0" applyFont="1" applyFill="1" applyBorder="1" applyAlignment="1">
      <alignment horizontal="left" vertical="top" wrapText="1" indent="1"/>
    </xf>
    <xf numFmtId="0" fontId="1" fillId="2" borderId="17" xfId="0" applyFont="1" applyFill="1" applyBorder="1" applyAlignment="1">
      <alignment vertical="top"/>
    </xf>
    <xf numFmtId="0" fontId="1" fillId="2" borderId="18" xfId="0" applyFont="1" applyFill="1" applyBorder="1" applyAlignment="1">
      <alignment vertical="top"/>
    </xf>
    <xf numFmtId="0" fontId="1" fillId="2" borderId="23" xfId="0" applyFont="1" applyFill="1" applyBorder="1" applyAlignment="1">
      <alignment vertical="top"/>
    </xf>
    <xf numFmtId="0" fontId="5" fillId="2" borderId="17" xfId="0" applyFont="1" applyFill="1" applyBorder="1" applyAlignment="1">
      <alignment vertical="top" wrapText="1"/>
    </xf>
    <xf numFmtId="0" fontId="5" fillId="2" borderId="18" xfId="0" applyFont="1" applyFill="1" applyBorder="1" applyAlignment="1">
      <alignment vertical="top" wrapText="1"/>
    </xf>
    <xf numFmtId="0" fontId="5" fillId="2" borderId="23" xfId="0" applyFont="1" applyFill="1" applyBorder="1" applyAlignment="1">
      <alignment vertical="top" wrapText="1"/>
    </xf>
    <xf numFmtId="0" fontId="2" fillId="2" borderId="17" xfId="0" applyFont="1" applyFill="1" applyBorder="1" applyAlignment="1">
      <alignment vertical="top" wrapText="1"/>
    </xf>
    <xf numFmtId="0" fontId="5" fillId="2" borderId="18" xfId="0" applyFont="1" applyFill="1" applyBorder="1" applyAlignment="1">
      <alignment vertical="top"/>
    </xf>
    <xf numFmtId="0" fontId="5" fillId="2" borderId="23" xfId="0" applyFont="1" applyFill="1" applyBorder="1" applyAlignment="1">
      <alignment vertical="top"/>
    </xf>
    <xf numFmtId="0" fontId="5" fillId="2" borderId="17" xfId="0" applyFont="1" applyFill="1" applyBorder="1" applyAlignment="1">
      <alignment vertical="top"/>
    </xf>
    <xf numFmtId="0" fontId="5" fillId="2" borderId="47" xfId="0" applyFont="1" applyFill="1" applyBorder="1" applyAlignment="1">
      <alignment vertical="top"/>
    </xf>
    <xf numFmtId="0" fontId="5" fillId="2" borderId="28" xfId="0" applyFont="1" applyFill="1" applyBorder="1" applyAlignment="1">
      <alignment vertical="top"/>
    </xf>
    <xf numFmtId="0" fontId="5" fillId="2" borderId="29" xfId="0" applyFont="1" applyFill="1" applyBorder="1" applyAlignment="1">
      <alignment vertical="top"/>
    </xf>
    <xf numFmtId="0" fontId="5" fillId="6" borderId="3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horizontal="left" wrapText="1"/>
    </xf>
    <xf numFmtId="0" fontId="5" fillId="2" borderId="33" xfId="0" applyFont="1" applyFill="1" applyBorder="1" applyAlignment="1">
      <alignment horizontal="left" wrapText="1"/>
    </xf>
    <xf numFmtId="0" fontId="1" fillId="0" borderId="32" xfId="0" applyFont="1" applyBorder="1" applyAlignment="1">
      <alignment horizontal="left" vertical="top" wrapText="1" indent="1"/>
    </xf>
    <xf numFmtId="0" fontId="1" fillId="0" borderId="15" xfId="0" applyFont="1" applyBorder="1" applyAlignment="1">
      <alignment horizontal="left" vertical="top" wrapText="1" indent="1"/>
    </xf>
    <xf numFmtId="0" fontId="1" fillId="0" borderId="33" xfId="0" applyFont="1" applyBorder="1" applyAlignment="1">
      <alignment horizontal="left" vertical="top" wrapText="1" indent="1"/>
    </xf>
    <xf numFmtId="0" fontId="26" fillId="2" borderId="17" xfId="0" applyFont="1" applyFill="1" applyBorder="1" applyAlignment="1">
      <alignment horizontal="left" vertical="top" wrapText="1"/>
    </xf>
    <xf numFmtId="0" fontId="26" fillId="2" borderId="18" xfId="0" applyFont="1" applyFill="1" applyBorder="1" applyAlignment="1">
      <alignment horizontal="left" vertical="top" wrapText="1"/>
    </xf>
    <xf numFmtId="0" fontId="26" fillId="2" borderId="23" xfId="0" applyFont="1" applyFill="1" applyBorder="1" applyAlignment="1">
      <alignment horizontal="left" vertical="top" wrapText="1"/>
    </xf>
    <xf numFmtId="0" fontId="32" fillId="2" borderId="17" xfId="0" applyFont="1" applyFill="1" applyBorder="1" applyAlignment="1">
      <alignment horizontal="left" vertical="top" wrapText="1"/>
    </xf>
    <xf numFmtId="0" fontId="32" fillId="2" borderId="18" xfId="0" applyFont="1" applyFill="1" applyBorder="1" applyAlignment="1">
      <alignment horizontal="left" vertical="top" wrapText="1"/>
    </xf>
    <xf numFmtId="0" fontId="32" fillId="2" borderId="23" xfId="0" applyFont="1" applyFill="1" applyBorder="1" applyAlignment="1">
      <alignment horizontal="left" vertical="top" wrapText="1"/>
    </xf>
    <xf numFmtId="0" fontId="32" fillId="4" borderId="17" xfId="0" applyFont="1" applyFill="1" applyBorder="1" applyAlignment="1">
      <alignment horizontal="center" vertical="top" wrapText="1"/>
    </xf>
    <xf numFmtId="0" fontId="32" fillId="4" borderId="18" xfId="0" applyFont="1" applyFill="1" applyBorder="1" applyAlignment="1">
      <alignment horizontal="center" vertical="top" wrapText="1"/>
    </xf>
    <xf numFmtId="0" fontId="32" fillId="4" borderId="19" xfId="0" applyFont="1" applyFill="1" applyBorder="1" applyAlignment="1">
      <alignment horizontal="center" vertical="top" wrapText="1"/>
    </xf>
    <xf numFmtId="0" fontId="32" fillId="2" borderId="47" xfId="0" applyFont="1" applyFill="1" applyBorder="1" applyAlignment="1">
      <alignment horizontal="left" vertical="top" wrapText="1"/>
    </xf>
    <xf numFmtId="0" fontId="32" fillId="2" borderId="28" xfId="0" applyFont="1" applyFill="1" applyBorder="1" applyAlignment="1">
      <alignment horizontal="left" vertical="top" wrapText="1"/>
    </xf>
    <xf numFmtId="0" fontId="32" fillId="2" borderId="29" xfId="0" applyFont="1" applyFill="1" applyBorder="1" applyAlignment="1">
      <alignment horizontal="left" vertical="top" wrapText="1"/>
    </xf>
    <xf numFmtId="0" fontId="28" fillId="7" borderId="3" xfId="0" applyFont="1" applyFill="1" applyBorder="1" applyAlignment="1">
      <alignment horizontal="left" vertical="top" wrapText="1"/>
    </xf>
    <xf numFmtId="0" fontId="28" fillId="7" borderId="4" xfId="0" applyFont="1" applyFill="1" applyBorder="1" applyAlignment="1">
      <alignment horizontal="left" vertical="top" wrapText="1"/>
    </xf>
    <xf numFmtId="0" fontId="28" fillId="7" borderId="5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4" xfId="0" applyFont="1" applyFill="1" applyBorder="1" applyAlignment="1">
      <alignment horizontal="left" vertical="top" wrapText="1"/>
    </xf>
    <xf numFmtId="0" fontId="28" fillId="6" borderId="5" xfId="0" applyFont="1" applyFill="1" applyBorder="1" applyAlignment="1">
      <alignment horizontal="left" vertical="top" wrapText="1"/>
    </xf>
    <xf numFmtId="0" fontId="26" fillId="2" borderId="14" xfId="0" applyFont="1" applyFill="1" applyBorder="1" applyAlignment="1">
      <alignment horizontal="left" vertical="top" wrapText="1"/>
    </xf>
    <xf numFmtId="0" fontId="26" fillId="2" borderId="15" xfId="0" applyFont="1" applyFill="1" applyBorder="1" applyAlignment="1">
      <alignment horizontal="left" vertical="top" wrapText="1"/>
    </xf>
    <xf numFmtId="0" fontId="26" fillId="2" borderId="33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48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41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top" wrapText="1"/>
    </xf>
    <xf numFmtId="0" fontId="5" fillId="2" borderId="49" xfId="0" applyFont="1" applyFill="1" applyBorder="1" applyAlignment="1">
      <alignment horizontal="left" vertical="top" wrapText="1"/>
    </xf>
    <xf numFmtId="0" fontId="1" fillId="2" borderId="50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48" xfId="0" applyFont="1" applyFill="1" applyBorder="1" applyAlignment="1">
      <alignment horizontal="center" vertical="top" wrapText="1"/>
    </xf>
    <xf numFmtId="0" fontId="1" fillId="2" borderId="40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41" xfId="0" applyFont="1" applyFill="1" applyBorder="1" applyAlignment="1">
      <alignment horizontal="center" vertical="top" wrapText="1"/>
    </xf>
    <xf numFmtId="0" fontId="1" fillId="2" borderId="5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49" xfId="0" applyFont="1" applyFill="1" applyBorder="1" applyAlignment="1">
      <alignment horizontal="center" vertical="top" wrapText="1"/>
    </xf>
    <xf numFmtId="0" fontId="13" fillId="2" borderId="37" xfId="0" applyFont="1" applyFill="1" applyBorder="1" applyAlignment="1">
      <alignment horizontal="left" vertical="center" wrapText="1"/>
    </xf>
    <xf numFmtId="0" fontId="13" fillId="2" borderId="38" xfId="0" applyFont="1" applyFill="1" applyBorder="1" applyAlignment="1">
      <alignment horizontal="left" vertical="center" wrapText="1"/>
    </xf>
    <xf numFmtId="0" fontId="13" fillId="2" borderId="39" xfId="0" applyFont="1" applyFill="1" applyBorder="1" applyAlignment="1">
      <alignment horizontal="left" vertical="center" wrapText="1"/>
    </xf>
    <xf numFmtId="0" fontId="13" fillId="2" borderId="51" xfId="0" applyFont="1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left" vertical="center" wrapText="1"/>
    </xf>
    <xf numFmtId="0" fontId="13" fillId="2" borderId="49" xfId="0" applyFont="1" applyFill="1" applyBorder="1" applyAlignment="1">
      <alignment horizontal="left" vertical="center" wrapText="1"/>
    </xf>
    <xf numFmtId="0" fontId="17" fillId="2" borderId="22" xfId="0" applyFont="1" applyFill="1" applyBorder="1" applyAlignment="1">
      <alignment horizontal="center" vertical="top" wrapText="1"/>
    </xf>
    <xf numFmtId="0" fontId="17" fillId="2" borderId="18" xfId="0" applyFont="1" applyFill="1" applyBorder="1" applyAlignment="1">
      <alignment horizontal="center" vertical="top" wrapText="1"/>
    </xf>
    <xf numFmtId="0" fontId="17" fillId="2" borderId="23" xfId="0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48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41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5" fillId="2" borderId="12" xfId="0" applyFont="1" applyFill="1" applyBorder="1" applyAlignment="1">
      <alignment horizontal="left" vertical="top"/>
    </xf>
    <xf numFmtId="0" fontId="5" fillId="2" borderId="49" xfId="0" applyFont="1" applyFill="1" applyBorder="1" applyAlignment="1">
      <alignment horizontal="left" vertical="top"/>
    </xf>
    <xf numFmtId="0" fontId="1" fillId="2" borderId="32" xfId="0" applyFont="1" applyFill="1" applyBorder="1" applyAlignment="1">
      <alignment horizontal="left" vertical="top" wrapText="1"/>
    </xf>
    <xf numFmtId="0" fontId="1" fillId="2" borderId="37" xfId="0" applyFont="1" applyFill="1" applyBorder="1" applyAlignment="1">
      <alignment horizontal="left" vertical="center" wrapText="1"/>
    </xf>
    <xf numFmtId="0" fontId="1" fillId="2" borderId="5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49" xfId="0" applyFont="1" applyFill="1" applyBorder="1" applyAlignment="1">
      <alignment horizontal="left" vertical="center" wrapText="1"/>
    </xf>
    <xf numFmtId="0" fontId="28" fillId="2" borderId="17" xfId="0" applyFont="1" applyFill="1" applyBorder="1" applyAlignment="1">
      <alignment horizontal="left" vertical="top"/>
    </xf>
    <xf numFmtId="0" fontId="28" fillId="2" borderId="18" xfId="0" applyFont="1" applyFill="1" applyBorder="1" applyAlignment="1">
      <alignment horizontal="left" vertical="top"/>
    </xf>
    <xf numFmtId="0" fontId="28" fillId="2" borderId="23" xfId="0" applyFont="1" applyFill="1" applyBorder="1" applyAlignment="1">
      <alignment horizontal="left" vertical="top"/>
    </xf>
    <xf numFmtId="0" fontId="45" fillId="2" borderId="17" xfId="0" applyFont="1" applyFill="1" applyBorder="1" applyAlignment="1">
      <alignment horizontal="left" vertical="top" wrapText="1"/>
    </xf>
    <xf numFmtId="0" fontId="5" fillId="2" borderId="47" xfId="0" applyFont="1" applyFill="1" applyBorder="1" applyAlignment="1">
      <alignment horizontal="left" vertical="top"/>
    </xf>
    <xf numFmtId="0" fontId="5" fillId="2" borderId="28" xfId="0" applyFont="1" applyFill="1" applyBorder="1" applyAlignment="1">
      <alignment horizontal="left" vertical="top"/>
    </xf>
    <xf numFmtId="0" fontId="5" fillId="2" borderId="29" xfId="0" applyFont="1" applyFill="1" applyBorder="1" applyAlignment="1">
      <alignment horizontal="left" vertical="top"/>
    </xf>
    <xf numFmtId="0" fontId="5" fillId="7" borderId="3" xfId="0" applyFont="1" applyFill="1" applyBorder="1" applyAlignment="1">
      <alignment horizontal="left" vertical="top"/>
    </xf>
    <xf numFmtId="0" fontId="5" fillId="7" borderId="4" xfId="0" applyFont="1" applyFill="1" applyBorder="1" applyAlignment="1">
      <alignment horizontal="left" vertical="top"/>
    </xf>
    <xf numFmtId="0" fontId="5" fillId="7" borderId="5" xfId="0" applyFont="1" applyFill="1" applyBorder="1" applyAlignment="1">
      <alignment horizontal="left" vertical="top"/>
    </xf>
    <xf numFmtId="0" fontId="5" fillId="7" borderId="3" xfId="0" applyFont="1" applyFill="1" applyBorder="1" applyAlignment="1">
      <alignment horizontal="left" vertical="top" wrapText="1"/>
    </xf>
    <xf numFmtId="0" fontId="5" fillId="7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left" vertical="top" wrapText="1"/>
    </xf>
    <xf numFmtId="164" fontId="17" fillId="0" borderId="32" xfId="0" applyNumberFormat="1" applyFont="1" applyBorder="1" applyAlignment="1">
      <alignment wrapText="1"/>
    </xf>
    <xf numFmtId="164" fontId="17" fillId="0" borderId="15" xfId="0" applyNumberFormat="1" applyFont="1" applyBorder="1" applyAlignment="1">
      <alignment wrapText="1"/>
    </xf>
    <xf numFmtId="164" fontId="17" fillId="0" borderId="33" xfId="0" applyNumberFormat="1" applyFont="1" applyBorder="1" applyAlignment="1">
      <alignment wrapText="1"/>
    </xf>
    <xf numFmtId="0" fontId="17" fillId="0" borderId="32" xfId="0" applyFont="1" applyBorder="1" applyAlignment="1">
      <alignment horizontal="left" wrapText="1"/>
    </xf>
    <xf numFmtId="0" fontId="17" fillId="0" borderId="15" xfId="0" applyFont="1" applyBorder="1" applyAlignment="1">
      <alignment horizontal="left" wrapText="1"/>
    </xf>
    <xf numFmtId="0" fontId="17" fillId="0" borderId="16" xfId="0" applyFont="1" applyBorder="1" applyAlignment="1">
      <alignment horizontal="left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left" vertical="center" wrapText="1"/>
    </xf>
    <xf numFmtId="0" fontId="15" fillId="4" borderId="18" xfId="0" applyFont="1" applyFill="1" applyBorder="1" applyAlignment="1">
      <alignment horizontal="left" vertical="center" wrapText="1"/>
    </xf>
    <xf numFmtId="0" fontId="15" fillId="4" borderId="23" xfId="0" applyFont="1" applyFill="1" applyBorder="1" applyAlignment="1">
      <alignment horizontal="left" vertical="center" wrapText="1"/>
    </xf>
    <xf numFmtId="0" fontId="17" fillId="4" borderId="17" xfId="0" applyFont="1" applyFill="1" applyBorder="1" applyAlignment="1">
      <alignment horizontal="left" wrapText="1"/>
    </xf>
    <xf numFmtId="0" fontId="17" fillId="4" borderId="18" xfId="0" applyFont="1" applyFill="1" applyBorder="1" applyAlignment="1">
      <alignment horizontal="left" wrapText="1"/>
    </xf>
    <xf numFmtId="0" fontId="17" fillId="4" borderId="19" xfId="0" applyFont="1" applyFill="1" applyBorder="1" applyAlignment="1">
      <alignment horizontal="left" wrapText="1"/>
    </xf>
    <xf numFmtId="0" fontId="13" fillId="2" borderId="47" xfId="0" applyFont="1" applyFill="1" applyBorder="1" applyAlignment="1">
      <alignment horizontal="left" vertical="top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 wrapText="1"/>
    </xf>
    <xf numFmtId="0" fontId="17" fillId="0" borderId="3" xfId="0" applyFont="1" applyBorder="1" applyAlignment="1">
      <alignment horizontal="left" wrapText="1"/>
    </xf>
    <xf numFmtId="0" fontId="17" fillId="0" borderId="4" xfId="0" applyFont="1" applyBorder="1" applyAlignment="1">
      <alignment horizontal="left" wrapText="1"/>
    </xf>
    <xf numFmtId="0" fontId="17" fillId="0" borderId="5" xfId="0" applyFont="1" applyBorder="1" applyAlignment="1">
      <alignment horizontal="left" wrapText="1"/>
    </xf>
    <xf numFmtId="0" fontId="13" fillId="2" borderId="3" xfId="0" applyFont="1" applyFill="1" applyBorder="1" applyAlignment="1">
      <alignment horizontal="left" vertical="center" wrapText="1" indent="2"/>
    </xf>
    <xf numFmtId="0" fontId="13" fillId="2" borderId="4" xfId="0" applyFont="1" applyFill="1" applyBorder="1" applyAlignment="1">
      <alignment horizontal="left" vertical="center" wrapText="1" indent="2"/>
    </xf>
    <xf numFmtId="0" fontId="13" fillId="2" borderId="5" xfId="0" applyFont="1" applyFill="1" applyBorder="1" applyAlignment="1">
      <alignment horizontal="left" vertical="center" wrapText="1" indent="2"/>
    </xf>
    <xf numFmtId="1" fontId="25" fillId="2" borderId="3" xfId="0" applyNumberFormat="1" applyFont="1" applyFill="1" applyBorder="1" applyAlignment="1">
      <alignment horizontal="center" vertical="top" shrinkToFit="1"/>
    </xf>
    <xf numFmtId="1" fontId="25" fillId="2" borderId="5" xfId="0" applyNumberFormat="1" applyFont="1" applyFill="1" applyBorder="1" applyAlignment="1">
      <alignment horizontal="center" vertical="top" shrinkToFit="1"/>
    </xf>
    <xf numFmtId="0" fontId="17" fillId="0" borderId="3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3" fillId="2" borderId="3" xfId="0" applyFont="1" applyFill="1" applyBorder="1" applyAlignment="1">
      <alignment horizontal="left" vertical="top" wrapText="1" indent="1"/>
    </xf>
    <xf numFmtId="0" fontId="13" fillId="2" borderId="5" xfId="0" applyFont="1" applyFill="1" applyBorder="1" applyAlignment="1">
      <alignment horizontal="left" vertical="top" wrapText="1" indent="1"/>
    </xf>
    <xf numFmtId="0" fontId="13" fillId="2" borderId="3" xfId="0" applyFont="1" applyFill="1" applyBorder="1" applyAlignment="1">
      <alignment horizontal="left" vertical="top" wrapText="1" indent="3"/>
    </xf>
    <xf numFmtId="0" fontId="13" fillId="2" borderId="4" xfId="0" applyFont="1" applyFill="1" applyBorder="1" applyAlignment="1">
      <alignment horizontal="left" vertical="top" wrapText="1" indent="3"/>
    </xf>
    <xf numFmtId="0" fontId="13" fillId="2" borderId="5" xfId="0" applyFont="1" applyFill="1" applyBorder="1" applyAlignment="1">
      <alignment horizontal="left" vertical="top" wrapText="1" indent="3"/>
    </xf>
    <xf numFmtId="0" fontId="13" fillId="2" borderId="3" xfId="0" applyFont="1" applyFill="1" applyBorder="1" applyAlignment="1">
      <alignment horizontal="left" vertical="top" wrapText="1" indent="2"/>
    </xf>
    <xf numFmtId="0" fontId="13" fillId="2" borderId="4" xfId="0" applyFont="1" applyFill="1" applyBorder="1" applyAlignment="1">
      <alignment horizontal="left" vertical="top" wrapText="1" indent="2"/>
    </xf>
    <xf numFmtId="0" fontId="13" fillId="2" borderId="5" xfId="0" applyFont="1" applyFill="1" applyBorder="1" applyAlignment="1">
      <alignment horizontal="left" vertical="top" wrapText="1" indent="2"/>
    </xf>
    <xf numFmtId="0" fontId="13" fillId="2" borderId="3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left" vertical="top" wrapText="1"/>
    </xf>
    <xf numFmtId="0" fontId="13" fillId="2" borderId="5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left" vertical="top" wrapText="1" indent="1"/>
    </xf>
    <xf numFmtId="1" fontId="25" fillId="2" borderId="4" xfId="0" applyNumberFormat="1" applyFont="1" applyFill="1" applyBorder="1" applyAlignment="1">
      <alignment horizontal="center" vertical="top" shrinkToFit="1"/>
    </xf>
    <xf numFmtId="0" fontId="17" fillId="0" borderId="0" xfId="0" applyFont="1" applyAlignment="1">
      <alignment horizontal="left" vertical="top" wrapText="1"/>
    </xf>
    <xf numFmtId="0" fontId="17" fillId="2" borderId="57" xfId="0" applyFont="1" applyFill="1" applyBorder="1" applyAlignment="1">
      <alignment horizontal="center" vertical="center" textRotation="90" wrapText="1"/>
    </xf>
    <xf numFmtId="0" fontId="17" fillId="2" borderId="58" xfId="0" applyFont="1" applyFill="1" applyBorder="1" applyAlignment="1">
      <alignment horizontal="center" vertical="center" textRotation="90" wrapText="1"/>
    </xf>
    <xf numFmtId="0" fontId="17" fillId="2" borderId="59" xfId="0" applyFont="1" applyFill="1" applyBorder="1" applyAlignment="1">
      <alignment horizontal="center" vertical="center" textRotation="90" wrapText="1"/>
    </xf>
    <xf numFmtId="0" fontId="13" fillId="2" borderId="57" xfId="0" applyFont="1" applyFill="1" applyBorder="1" applyAlignment="1">
      <alignment horizontal="left" textRotation="90" wrapText="1"/>
    </xf>
    <xf numFmtId="0" fontId="13" fillId="2" borderId="58" xfId="0" applyFont="1" applyFill="1" applyBorder="1" applyAlignment="1">
      <alignment horizontal="left" textRotation="90" wrapText="1"/>
    </xf>
    <xf numFmtId="0" fontId="13" fillId="2" borderId="59" xfId="0" applyFont="1" applyFill="1" applyBorder="1" applyAlignment="1">
      <alignment horizontal="left" textRotation="90" wrapText="1"/>
    </xf>
    <xf numFmtId="0" fontId="17" fillId="2" borderId="6" xfId="0" applyFont="1" applyFill="1" applyBorder="1" applyAlignment="1">
      <alignment horizontal="center" vertical="top" wrapText="1"/>
    </xf>
    <xf numFmtId="0" fontId="17" fillId="2" borderId="7" xfId="0" applyFont="1" applyFill="1" applyBorder="1" applyAlignment="1">
      <alignment horizontal="center" vertical="top" wrapText="1"/>
    </xf>
    <xf numFmtId="0" fontId="17" fillId="2" borderId="8" xfId="0" applyFont="1" applyFill="1" applyBorder="1" applyAlignment="1">
      <alignment horizontal="center" vertical="top" wrapText="1"/>
    </xf>
    <xf numFmtId="0" fontId="17" fillId="2" borderId="55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0" fontId="17" fillId="2" borderId="46" xfId="0" applyFont="1" applyFill="1" applyBorder="1" applyAlignment="1">
      <alignment horizontal="center" vertical="top" wrapText="1"/>
    </xf>
    <xf numFmtId="1" fontId="25" fillId="2" borderId="57" xfId="0" applyNumberFormat="1" applyFont="1" applyFill="1" applyBorder="1" applyAlignment="1">
      <alignment horizontal="left" vertical="center" shrinkToFit="1"/>
    </xf>
    <xf numFmtId="1" fontId="25" fillId="2" borderId="59" xfId="0" applyNumberFormat="1" applyFont="1" applyFill="1" applyBorder="1" applyAlignment="1">
      <alignment horizontal="left" vertical="center" shrinkToFit="1"/>
    </xf>
    <xf numFmtId="0" fontId="17" fillId="0" borderId="57" xfId="0" applyFont="1" applyBorder="1" applyAlignment="1">
      <alignment horizontal="left" vertical="top" wrapText="1"/>
    </xf>
    <xf numFmtId="0" fontId="17" fillId="0" borderId="59" xfId="0" applyFont="1" applyBorder="1" applyAlignment="1">
      <alignment horizontal="left" vertical="top" wrapText="1"/>
    </xf>
    <xf numFmtId="0" fontId="17" fillId="2" borderId="8" xfId="0" applyFont="1" applyFill="1" applyBorder="1" applyAlignment="1">
      <alignment horizontal="left" vertical="top" wrapText="1"/>
    </xf>
    <xf numFmtId="0" fontId="17" fillId="2" borderId="55" xfId="0" applyFont="1" applyFill="1" applyBorder="1" applyAlignment="1">
      <alignment horizontal="left" vertical="top" wrapText="1"/>
    </xf>
    <xf numFmtId="0" fontId="17" fillId="2" borderId="46" xfId="0" applyFont="1" applyFill="1" applyBorder="1" applyAlignment="1">
      <alignment horizontal="left" vertical="top" wrapText="1"/>
    </xf>
    <xf numFmtId="0" fontId="13" fillId="2" borderId="6" xfId="0" applyFont="1" applyFill="1" applyBorder="1" applyAlignment="1">
      <alignment horizontal="left" vertical="top" wrapText="1"/>
    </xf>
    <xf numFmtId="0" fontId="13" fillId="2" borderId="8" xfId="0" applyFont="1" applyFill="1" applyBorder="1" applyAlignment="1">
      <alignment horizontal="left" vertical="top" wrapText="1"/>
    </xf>
    <xf numFmtId="0" fontId="13" fillId="2" borderId="55" xfId="0" applyFont="1" applyFill="1" applyBorder="1" applyAlignment="1">
      <alignment horizontal="left" vertical="top" wrapText="1"/>
    </xf>
    <xf numFmtId="0" fontId="13" fillId="2" borderId="46" xfId="0" applyFont="1" applyFill="1" applyBorder="1" applyAlignment="1">
      <alignment horizontal="left" vertical="top" wrapText="1"/>
    </xf>
    <xf numFmtId="1" fontId="25" fillId="2" borderId="6" xfId="0" applyNumberFormat="1" applyFont="1" applyFill="1" applyBorder="1" applyAlignment="1">
      <alignment horizontal="center" vertical="center" shrinkToFit="1"/>
    </xf>
    <xf numFmtId="1" fontId="25" fillId="2" borderId="8" xfId="0" applyNumberFormat="1" applyFont="1" applyFill="1" applyBorder="1" applyAlignment="1">
      <alignment horizontal="center" vertical="center" shrinkToFit="1"/>
    </xf>
    <xf numFmtId="1" fontId="25" fillId="2" borderId="55" xfId="0" applyNumberFormat="1" applyFont="1" applyFill="1" applyBorder="1" applyAlignment="1">
      <alignment horizontal="center" vertical="center" shrinkToFit="1"/>
    </xf>
    <xf numFmtId="1" fontId="25" fillId="2" borderId="46" xfId="0" applyNumberFormat="1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left" textRotation="90" wrapText="1"/>
    </xf>
    <xf numFmtId="0" fontId="13" fillId="2" borderId="8" xfId="0" applyFont="1" applyFill="1" applyBorder="1" applyAlignment="1">
      <alignment horizontal="left" textRotation="90" wrapText="1"/>
    </xf>
    <xf numFmtId="0" fontId="13" fillId="2" borderId="9" xfId="0" applyFont="1" applyFill="1" applyBorder="1" applyAlignment="1">
      <alignment horizontal="left" textRotation="90" wrapText="1"/>
    </xf>
    <xf numFmtId="0" fontId="13" fillId="2" borderId="10" xfId="0" applyFont="1" applyFill="1" applyBorder="1" applyAlignment="1">
      <alignment horizontal="left" textRotation="90" wrapText="1"/>
    </xf>
    <xf numFmtId="0" fontId="13" fillId="2" borderId="55" xfId="0" applyFont="1" applyFill="1" applyBorder="1" applyAlignment="1">
      <alignment horizontal="left" textRotation="90" wrapText="1"/>
    </xf>
    <xf numFmtId="0" fontId="13" fillId="2" borderId="46" xfId="0" applyFont="1" applyFill="1" applyBorder="1" applyAlignment="1">
      <alignment horizontal="left" textRotation="90" wrapText="1"/>
    </xf>
    <xf numFmtId="0" fontId="15" fillId="2" borderId="57" xfId="0" applyFont="1" applyFill="1" applyBorder="1" applyAlignment="1">
      <alignment horizontal="left" textRotation="90" wrapText="1"/>
    </xf>
    <xf numFmtId="0" fontId="15" fillId="2" borderId="58" xfId="0" applyFont="1" applyFill="1" applyBorder="1" applyAlignment="1">
      <alignment horizontal="left" textRotation="90" wrapText="1"/>
    </xf>
    <xf numFmtId="0" fontId="15" fillId="2" borderId="59" xfId="0" applyFont="1" applyFill="1" applyBorder="1" applyAlignment="1">
      <alignment horizontal="left" textRotation="90" wrapText="1"/>
    </xf>
    <xf numFmtId="0" fontId="13" fillId="2" borderId="6" xfId="0" applyFont="1" applyFill="1" applyBorder="1" applyAlignment="1">
      <alignment horizontal="left" vertical="center" wrapText="1" indent="2"/>
    </xf>
    <xf numFmtId="0" fontId="13" fillId="2" borderId="7" xfId="0" applyFont="1" applyFill="1" applyBorder="1" applyAlignment="1">
      <alignment horizontal="left" vertical="center" wrapText="1" indent="2"/>
    </xf>
    <xf numFmtId="0" fontId="13" fillId="2" borderId="8" xfId="0" applyFont="1" applyFill="1" applyBorder="1" applyAlignment="1">
      <alignment horizontal="left" vertical="center" wrapText="1" indent="2"/>
    </xf>
    <xf numFmtId="0" fontId="13" fillId="2" borderId="9" xfId="0" applyFont="1" applyFill="1" applyBorder="1" applyAlignment="1">
      <alignment horizontal="left" vertical="center" wrapText="1" indent="2"/>
    </xf>
    <xf numFmtId="0" fontId="13" fillId="2" borderId="0" xfId="0" applyFont="1" applyFill="1" applyAlignment="1">
      <alignment horizontal="left" vertical="center" wrapText="1" indent="2"/>
    </xf>
    <xf numFmtId="0" fontId="13" fillId="2" borderId="10" xfId="0" applyFont="1" applyFill="1" applyBorder="1" applyAlignment="1">
      <alignment horizontal="left" vertical="center" wrapText="1" indent="2"/>
    </xf>
    <xf numFmtId="0" fontId="13" fillId="2" borderId="55" xfId="0" applyFont="1" applyFill="1" applyBorder="1" applyAlignment="1">
      <alignment horizontal="left" vertical="center" wrapText="1" indent="2"/>
    </xf>
    <xf numFmtId="0" fontId="13" fillId="2" borderId="1" xfId="0" applyFont="1" applyFill="1" applyBorder="1" applyAlignment="1">
      <alignment horizontal="left" vertical="center" wrapText="1" indent="2"/>
    </xf>
    <xf numFmtId="0" fontId="13" fillId="2" borderId="46" xfId="0" applyFont="1" applyFill="1" applyBorder="1" applyAlignment="1">
      <alignment horizontal="left" vertical="center" wrapText="1" indent="2"/>
    </xf>
    <xf numFmtId="1" fontId="25" fillId="2" borderId="9" xfId="0" applyNumberFormat="1" applyFont="1" applyFill="1" applyBorder="1" applyAlignment="1">
      <alignment horizontal="center" vertical="center" shrinkToFit="1"/>
    </xf>
    <xf numFmtId="1" fontId="25" fillId="2" borderId="10" xfId="0" applyNumberFormat="1" applyFont="1" applyFill="1" applyBorder="1" applyAlignment="1">
      <alignment horizontal="center" vertical="center" shrinkToFit="1"/>
    </xf>
    <xf numFmtId="0" fontId="17" fillId="0" borderId="6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7" fillId="0" borderId="55" xfId="0" applyFont="1" applyBorder="1" applyAlignment="1">
      <alignment horizontal="left" vertical="top" wrapText="1"/>
    </xf>
    <xf numFmtId="0" fontId="17" fillId="0" borderId="46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2" borderId="6" xfId="0" applyFont="1" applyFill="1" applyBorder="1" applyAlignment="1">
      <alignment horizontal="left" vertical="center" wrapText="1" indent="1"/>
    </xf>
    <xf numFmtId="0" fontId="13" fillId="2" borderId="7" xfId="0" applyFont="1" applyFill="1" applyBorder="1" applyAlignment="1">
      <alignment horizontal="left" vertical="center" wrapText="1" indent="1"/>
    </xf>
    <xf numFmtId="0" fontId="13" fillId="2" borderId="8" xfId="0" applyFont="1" applyFill="1" applyBorder="1" applyAlignment="1">
      <alignment horizontal="left" vertical="center" wrapText="1" indent="1"/>
    </xf>
    <xf numFmtId="0" fontId="13" fillId="2" borderId="55" xfId="0" applyFont="1" applyFill="1" applyBorder="1" applyAlignment="1">
      <alignment horizontal="left" vertical="center" wrapText="1" indent="1"/>
    </xf>
    <xf numFmtId="0" fontId="13" fillId="2" borderId="1" xfId="0" applyFont="1" applyFill="1" applyBorder="1" applyAlignment="1">
      <alignment horizontal="left" vertical="center" wrapText="1" indent="1"/>
    </xf>
    <xf numFmtId="0" fontId="13" fillId="2" borderId="46" xfId="0" applyFont="1" applyFill="1" applyBorder="1" applyAlignment="1">
      <alignment horizontal="left" vertical="center" wrapText="1" indent="1"/>
    </xf>
    <xf numFmtId="0" fontId="41" fillId="8" borderId="63" xfId="1" applyFont="1" applyFill="1" applyBorder="1" applyAlignment="1">
      <alignment horizontal="center" vertical="center" wrapText="1"/>
    </xf>
    <xf numFmtId="0" fontId="41" fillId="8" borderId="65" xfId="1" applyFont="1" applyFill="1" applyBorder="1" applyAlignment="1">
      <alignment horizontal="center" vertical="center" wrapText="1"/>
    </xf>
    <xf numFmtId="0" fontId="41" fillId="8" borderId="61" xfId="1" applyFont="1" applyFill="1" applyBorder="1" applyAlignment="1">
      <alignment horizontal="left" vertical="center" wrapText="1"/>
    </xf>
    <xf numFmtId="0" fontId="42" fillId="0" borderId="62" xfId="1" applyFont="1" applyBorder="1"/>
  </cellXfs>
  <cellStyles count="2">
    <cellStyle name="Normal" xfId="0" builtinId="0"/>
    <cellStyle name="Normal 2" xfId="1" xr:uid="{085CA77B-F3C3-4256-BB2A-16E69BBFD9B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6858</xdr:colOff>
      <xdr:row>444</xdr:row>
      <xdr:rowOff>9142</xdr:rowOff>
    </xdr:from>
    <xdr:ext cx="147827" cy="254507"/>
    <xdr:pic>
      <xdr:nvPicPr>
        <xdr:cNvPr id="25" name="image21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827" cy="254507"/>
        </a:xfrm>
        <a:prstGeom prst="rect">
          <a:avLst/>
        </a:prstGeom>
      </xdr:spPr>
    </xdr:pic>
    <xdr:clientData/>
  </xdr:oneCellAnchor>
  <xdr:oneCellAnchor>
    <xdr:from>
      <xdr:col>34</xdr:col>
      <xdr:colOff>6858</xdr:colOff>
      <xdr:row>461</xdr:row>
      <xdr:rowOff>9143</xdr:rowOff>
    </xdr:from>
    <xdr:ext cx="147827" cy="248412"/>
    <xdr:pic>
      <xdr:nvPicPr>
        <xdr:cNvPr id="36" name="image31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827" cy="248412"/>
        </a:xfrm>
        <a:prstGeom prst="rect">
          <a:avLst/>
        </a:prstGeom>
      </xdr:spPr>
    </xdr:pic>
    <xdr:clientData/>
  </xdr:oneCellAnchor>
  <xdr:oneCellAnchor>
    <xdr:from>
      <xdr:col>34</xdr:col>
      <xdr:colOff>6858</xdr:colOff>
      <xdr:row>560</xdr:row>
      <xdr:rowOff>9142</xdr:rowOff>
    </xdr:from>
    <xdr:ext cx="147827" cy="248411"/>
    <xdr:pic>
      <xdr:nvPicPr>
        <xdr:cNvPr id="45" name="image39.pn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827" cy="248411"/>
        </a:xfrm>
        <a:prstGeom prst="rect">
          <a:avLst/>
        </a:prstGeom>
      </xdr:spPr>
    </xdr:pic>
    <xdr:clientData/>
  </xdr:oneCellAnchor>
  <xdr:oneCellAnchor>
    <xdr:from>
      <xdr:col>34</xdr:col>
      <xdr:colOff>6858</xdr:colOff>
      <xdr:row>577</xdr:row>
      <xdr:rowOff>9093</xdr:rowOff>
    </xdr:from>
    <xdr:ext cx="147827" cy="248716"/>
    <xdr:pic>
      <xdr:nvPicPr>
        <xdr:cNvPr id="56" name="image49.pn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827" cy="248716"/>
        </a:xfrm>
        <a:prstGeom prst="rect">
          <a:avLst/>
        </a:prstGeom>
      </xdr:spPr>
    </xdr:pic>
    <xdr:clientData/>
  </xdr:oneCellAnchor>
  <xdr:oneCellAnchor>
    <xdr:from>
      <xdr:col>34</xdr:col>
      <xdr:colOff>6858</xdr:colOff>
      <xdr:row>667</xdr:row>
      <xdr:rowOff>9143</xdr:rowOff>
    </xdr:from>
    <xdr:ext cx="147827" cy="83820"/>
    <xdr:pic>
      <xdr:nvPicPr>
        <xdr:cNvPr id="69" name="image60.pn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827" cy="83820"/>
        </a:xfrm>
        <a:prstGeom prst="rect">
          <a:avLst/>
        </a:prstGeom>
      </xdr:spPr>
    </xdr:pic>
    <xdr:clientData/>
  </xdr:oneCellAnchor>
  <xdr:oneCellAnchor>
    <xdr:from>
      <xdr:col>8</xdr:col>
      <xdr:colOff>11557</xdr:colOff>
      <xdr:row>676</xdr:row>
      <xdr:rowOff>9143</xdr:rowOff>
    </xdr:from>
    <xdr:ext cx="783640" cy="368808"/>
    <xdr:pic>
      <xdr:nvPicPr>
        <xdr:cNvPr id="70" name="image61.pn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3640" cy="368808"/>
        </a:xfrm>
        <a:prstGeom prst="rect">
          <a:avLst/>
        </a:prstGeom>
      </xdr:spPr>
    </xdr:pic>
    <xdr:clientData/>
  </xdr:oneCellAnchor>
  <xdr:twoCellAnchor editAs="oneCell">
    <xdr:from>
      <xdr:col>24</xdr:col>
      <xdr:colOff>277090</xdr:colOff>
      <xdr:row>0</xdr:row>
      <xdr:rowOff>0</xdr:rowOff>
    </xdr:from>
    <xdr:to>
      <xdr:col>34</xdr:col>
      <xdr:colOff>181842</xdr:colOff>
      <xdr:row>0</xdr:row>
      <xdr:rowOff>326275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0018FFC-AA0F-2074-CDC0-A3B019F88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49" y="0"/>
          <a:ext cx="2537115" cy="3377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hilesii-my.sharepoint.com/TEMP/Archivos%20temporales%20de%20Internet/Content.Outlook/Q2W04AWC/F22%20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versoCon"/>
      <sheetName val="ReversoCon"/>
      <sheetName val="Registrar "/>
      <sheetName val="AnversoAud"/>
      <sheetName val="ReversoAud"/>
      <sheetName val="Hoja1"/>
      <sheetName val="RUT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 xml:space="preserve"> </v>
          </cell>
        </row>
        <row r="3">
          <cell r="A3">
            <v>2</v>
          </cell>
          <cell r="B3" t="str">
            <v xml:space="preserve"> </v>
          </cell>
        </row>
        <row r="4">
          <cell r="A4">
            <v>5</v>
          </cell>
          <cell r="B4" t="str">
            <v xml:space="preserve"> </v>
          </cell>
        </row>
        <row r="5">
          <cell r="A5">
            <v>6</v>
          </cell>
          <cell r="B5" t="str">
            <v xml:space="preserve"> </v>
          </cell>
        </row>
        <row r="6">
          <cell r="A6">
            <v>9</v>
          </cell>
          <cell r="B6" t="str">
            <v xml:space="preserve"> </v>
          </cell>
        </row>
        <row r="7">
          <cell r="A7">
            <v>8</v>
          </cell>
          <cell r="B7" t="str">
            <v xml:space="preserve"> </v>
          </cell>
        </row>
        <row r="8">
          <cell r="A8">
            <v>7</v>
          </cell>
          <cell r="B8" t="str">
            <v xml:space="preserve"> </v>
          </cell>
        </row>
        <row r="9">
          <cell r="A9">
            <v>3</v>
          </cell>
          <cell r="B9" t="str">
            <v xml:space="preserve"> </v>
          </cell>
        </row>
        <row r="10">
          <cell r="A10">
            <v>0</v>
          </cell>
          <cell r="B10" t="str">
            <v xml:space="preserve"> </v>
          </cell>
        </row>
        <row r="11">
          <cell r="A11">
            <v>0</v>
          </cell>
          <cell r="B11" t="str">
            <v xml:space="preserve"> </v>
          </cell>
        </row>
        <row r="12">
          <cell r="A12">
            <v>0</v>
          </cell>
          <cell r="B12">
            <v>0</v>
          </cell>
        </row>
        <row r="13">
          <cell r="A13">
            <v>0</v>
          </cell>
          <cell r="B13">
            <v>0</v>
          </cell>
        </row>
        <row r="14">
          <cell r="A14">
            <v>0</v>
          </cell>
          <cell r="B14">
            <v>0</v>
          </cell>
        </row>
        <row r="15">
          <cell r="A15">
            <v>0</v>
          </cell>
          <cell r="B15">
            <v>0</v>
          </cell>
        </row>
        <row r="16">
          <cell r="A16">
            <v>0</v>
          </cell>
          <cell r="B16">
            <v>0</v>
          </cell>
        </row>
        <row r="17">
          <cell r="A17">
            <v>0</v>
          </cell>
          <cell r="B17">
            <v>0</v>
          </cell>
        </row>
        <row r="18">
          <cell r="A18">
            <v>0</v>
          </cell>
          <cell r="B18">
            <v>0</v>
          </cell>
        </row>
        <row r="19">
          <cell r="A19">
            <v>0</v>
          </cell>
          <cell r="B19">
            <v>0</v>
          </cell>
        </row>
        <row r="20">
          <cell r="A20">
            <v>0</v>
          </cell>
          <cell r="B20">
            <v>0</v>
          </cell>
        </row>
        <row r="21">
          <cell r="A21">
            <v>0</v>
          </cell>
          <cell r="B21">
            <v>0</v>
          </cell>
        </row>
        <row r="22">
          <cell r="A22">
            <v>0</v>
          </cell>
          <cell r="B22">
            <v>0</v>
          </cell>
        </row>
        <row r="23">
          <cell r="A23">
            <v>0</v>
          </cell>
          <cell r="B23">
            <v>0</v>
          </cell>
        </row>
        <row r="24">
          <cell r="A24">
            <v>0</v>
          </cell>
          <cell r="B24">
            <v>0</v>
          </cell>
        </row>
        <row r="25">
          <cell r="A25">
            <v>0</v>
          </cell>
          <cell r="B25">
            <v>0</v>
          </cell>
        </row>
        <row r="26">
          <cell r="A26">
            <v>0</v>
          </cell>
          <cell r="B26">
            <v>0</v>
          </cell>
        </row>
        <row r="27">
          <cell r="A27">
            <v>0</v>
          </cell>
          <cell r="B27">
            <v>0</v>
          </cell>
        </row>
        <row r="28">
          <cell r="A28">
            <v>0</v>
          </cell>
          <cell r="B28">
            <v>0</v>
          </cell>
        </row>
        <row r="29">
          <cell r="A29">
            <v>0</v>
          </cell>
          <cell r="B29">
            <v>0</v>
          </cell>
        </row>
        <row r="30">
          <cell r="A30">
            <v>0</v>
          </cell>
          <cell r="B30">
            <v>0</v>
          </cell>
        </row>
        <row r="31">
          <cell r="A31">
            <v>0</v>
          </cell>
          <cell r="B31">
            <v>0</v>
          </cell>
        </row>
        <row r="32">
          <cell r="A32">
            <v>0</v>
          </cell>
          <cell r="B32">
            <v>0</v>
          </cell>
        </row>
        <row r="33">
          <cell r="A33">
            <v>0</v>
          </cell>
          <cell r="B33">
            <v>0</v>
          </cell>
        </row>
        <row r="34">
          <cell r="A34">
            <v>0</v>
          </cell>
          <cell r="B34">
            <v>0</v>
          </cell>
        </row>
        <row r="35">
          <cell r="A35">
            <v>0</v>
          </cell>
          <cell r="B35">
            <v>0</v>
          </cell>
        </row>
        <row r="36">
          <cell r="A36">
            <v>0</v>
          </cell>
          <cell r="B36">
            <v>0</v>
          </cell>
        </row>
        <row r="37">
          <cell r="A37">
            <v>0</v>
          </cell>
          <cell r="B37">
            <v>0</v>
          </cell>
        </row>
        <row r="38">
          <cell r="A38">
            <v>0</v>
          </cell>
          <cell r="B38">
            <v>0</v>
          </cell>
        </row>
        <row r="39">
          <cell r="A39">
            <v>0</v>
          </cell>
          <cell r="B39">
            <v>0</v>
          </cell>
        </row>
        <row r="40">
          <cell r="A40">
            <v>0</v>
          </cell>
          <cell r="B40">
            <v>0</v>
          </cell>
        </row>
        <row r="41">
          <cell r="A41">
            <v>0</v>
          </cell>
          <cell r="B41">
            <v>0</v>
          </cell>
        </row>
        <row r="42">
          <cell r="A42">
            <v>0</v>
          </cell>
          <cell r="B42">
            <v>0</v>
          </cell>
        </row>
        <row r="43">
          <cell r="A43">
            <v>0</v>
          </cell>
          <cell r="B43">
            <v>0</v>
          </cell>
        </row>
        <row r="44">
          <cell r="A44">
            <v>0</v>
          </cell>
          <cell r="B44">
            <v>0</v>
          </cell>
        </row>
        <row r="45">
          <cell r="A45">
            <v>0</v>
          </cell>
          <cell r="B45">
            <v>0</v>
          </cell>
        </row>
        <row r="46">
          <cell r="A46">
            <v>0</v>
          </cell>
          <cell r="B46">
            <v>0</v>
          </cell>
        </row>
        <row r="47">
          <cell r="A47">
            <v>0</v>
          </cell>
          <cell r="B47">
            <v>0</v>
          </cell>
        </row>
        <row r="48">
          <cell r="A48">
            <v>0</v>
          </cell>
          <cell r="B48">
            <v>0</v>
          </cell>
        </row>
        <row r="49">
          <cell r="A49">
            <v>0</v>
          </cell>
          <cell r="B49">
            <v>0</v>
          </cell>
        </row>
        <row r="50">
          <cell r="A50">
            <v>0</v>
          </cell>
          <cell r="B50">
            <v>0</v>
          </cell>
        </row>
        <row r="51">
          <cell r="A51">
            <v>0</v>
          </cell>
          <cell r="B51">
            <v>0</v>
          </cell>
        </row>
        <row r="52">
          <cell r="A52">
            <v>0</v>
          </cell>
          <cell r="B52">
            <v>0</v>
          </cell>
        </row>
        <row r="53">
          <cell r="A53">
            <v>0</v>
          </cell>
          <cell r="B53">
            <v>0</v>
          </cell>
        </row>
        <row r="54">
          <cell r="A54">
            <v>0</v>
          </cell>
          <cell r="B54">
            <v>0</v>
          </cell>
        </row>
        <row r="55">
          <cell r="A55">
            <v>0</v>
          </cell>
          <cell r="B55">
            <v>0</v>
          </cell>
        </row>
        <row r="56">
          <cell r="A56">
            <v>0</v>
          </cell>
          <cell r="B56">
            <v>0</v>
          </cell>
        </row>
        <row r="57">
          <cell r="A57">
            <v>0</v>
          </cell>
          <cell r="B57">
            <v>0</v>
          </cell>
        </row>
        <row r="58">
          <cell r="A58">
            <v>0</v>
          </cell>
          <cell r="B58">
            <v>0</v>
          </cell>
        </row>
        <row r="59">
          <cell r="A59">
            <v>0</v>
          </cell>
          <cell r="B59">
            <v>0</v>
          </cell>
        </row>
        <row r="60">
          <cell r="A60">
            <v>0</v>
          </cell>
          <cell r="B60">
            <v>0</v>
          </cell>
        </row>
        <row r="61">
          <cell r="A61">
            <v>0</v>
          </cell>
          <cell r="B61">
            <v>0</v>
          </cell>
        </row>
        <row r="62">
          <cell r="A62">
            <v>0</v>
          </cell>
          <cell r="B62">
            <v>0</v>
          </cell>
        </row>
        <row r="63">
          <cell r="A63">
            <v>0</v>
          </cell>
          <cell r="B63">
            <v>0</v>
          </cell>
        </row>
        <row r="64">
          <cell r="A64">
            <v>0</v>
          </cell>
          <cell r="B64">
            <v>0</v>
          </cell>
        </row>
        <row r="65">
          <cell r="A65">
            <v>0</v>
          </cell>
          <cell r="B65">
            <v>0</v>
          </cell>
        </row>
        <row r="66">
          <cell r="A66">
            <v>0</v>
          </cell>
          <cell r="B66">
            <v>0</v>
          </cell>
        </row>
        <row r="67">
          <cell r="A67">
            <v>0</v>
          </cell>
          <cell r="B67">
            <v>0</v>
          </cell>
        </row>
        <row r="68">
          <cell r="A68">
            <v>0</v>
          </cell>
          <cell r="B68">
            <v>0</v>
          </cell>
        </row>
        <row r="69">
          <cell r="A69">
            <v>0</v>
          </cell>
          <cell r="B69">
            <v>0</v>
          </cell>
        </row>
        <row r="70">
          <cell r="A70">
            <v>0</v>
          </cell>
          <cell r="B70">
            <v>0</v>
          </cell>
        </row>
        <row r="71">
          <cell r="A71">
            <v>0</v>
          </cell>
          <cell r="B71">
            <v>0</v>
          </cell>
        </row>
        <row r="72">
          <cell r="A72">
            <v>0</v>
          </cell>
          <cell r="B72">
            <v>0</v>
          </cell>
        </row>
        <row r="73">
          <cell r="A73">
            <v>0</v>
          </cell>
          <cell r="B73">
            <v>0</v>
          </cell>
        </row>
        <row r="74">
          <cell r="A74">
            <v>0</v>
          </cell>
          <cell r="B74">
            <v>0</v>
          </cell>
        </row>
        <row r="75">
          <cell r="A75">
            <v>0</v>
          </cell>
          <cell r="B75">
            <v>0</v>
          </cell>
        </row>
        <row r="76">
          <cell r="A76">
            <v>0</v>
          </cell>
          <cell r="B76">
            <v>0</v>
          </cell>
        </row>
        <row r="77">
          <cell r="A77">
            <v>0</v>
          </cell>
          <cell r="B77">
            <v>0</v>
          </cell>
        </row>
        <row r="78">
          <cell r="A78">
            <v>0</v>
          </cell>
          <cell r="B78">
            <v>0</v>
          </cell>
        </row>
        <row r="79">
          <cell r="A79">
            <v>0</v>
          </cell>
          <cell r="B79">
            <v>0</v>
          </cell>
        </row>
        <row r="80">
          <cell r="A80">
            <v>0</v>
          </cell>
          <cell r="B80">
            <v>0</v>
          </cell>
        </row>
        <row r="81">
          <cell r="A81">
            <v>0</v>
          </cell>
          <cell r="B81">
            <v>0</v>
          </cell>
        </row>
        <row r="82">
          <cell r="A82">
            <v>0</v>
          </cell>
          <cell r="B82">
            <v>0</v>
          </cell>
        </row>
        <row r="83">
          <cell r="A83">
            <v>0</v>
          </cell>
          <cell r="B83">
            <v>0</v>
          </cell>
        </row>
        <row r="84">
          <cell r="A84">
            <v>0</v>
          </cell>
          <cell r="B84">
            <v>0</v>
          </cell>
        </row>
        <row r="85">
          <cell r="A85">
            <v>0</v>
          </cell>
          <cell r="B85">
            <v>0</v>
          </cell>
        </row>
        <row r="86">
          <cell r="A86">
            <v>0</v>
          </cell>
          <cell r="B86">
            <v>0</v>
          </cell>
        </row>
        <row r="87">
          <cell r="A87">
            <v>0</v>
          </cell>
          <cell r="B87">
            <v>0</v>
          </cell>
        </row>
        <row r="88">
          <cell r="A88">
            <v>0</v>
          </cell>
          <cell r="B88">
            <v>0</v>
          </cell>
        </row>
        <row r="89">
          <cell r="A89">
            <v>0</v>
          </cell>
          <cell r="B89">
            <v>0</v>
          </cell>
        </row>
        <row r="90">
          <cell r="A90">
            <v>0</v>
          </cell>
          <cell r="B90">
            <v>0</v>
          </cell>
        </row>
        <row r="91">
          <cell r="A91">
            <v>0</v>
          </cell>
          <cell r="B91">
            <v>0</v>
          </cell>
        </row>
        <row r="92">
          <cell r="A92">
            <v>0</v>
          </cell>
          <cell r="B92">
            <v>0</v>
          </cell>
        </row>
        <row r="93">
          <cell r="A93">
            <v>0</v>
          </cell>
          <cell r="B93">
            <v>0</v>
          </cell>
        </row>
        <row r="94">
          <cell r="A94">
            <v>0</v>
          </cell>
          <cell r="B94">
            <v>0</v>
          </cell>
        </row>
        <row r="95">
          <cell r="A95">
            <v>0</v>
          </cell>
          <cell r="B95">
            <v>0</v>
          </cell>
        </row>
        <row r="96">
          <cell r="A96">
            <v>0</v>
          </cell>
          <cell r="B96">
            <v>0</v>
          </cell>
        </row>
        <row r="97">
          <cell r="A97">
            <v>0</v>
          </cell>
          <cell r="B97">
            <v>0</v>
          </cell>
        </row>
        <row r="98">
          <cell r="A98">
            <v>0</v>
          </cell>
          <cell r="B98">
            <v>0</v>
          </cell>
        </row>
        <row r="99">
          <cell r="A99">
            <v>0</v>
          </cell>
          <cell r="B99">
            <v>0</v>
          </cell>
        </row>
        <row r="100">
          <cell r="A100">
            <v>0</v>
          </cell>
          <cell r="B100">
            <v>0</v>
          </cell>
        </row>
        <row r="101">
          <cell r="A101">
            <v>0</v>
          </cell>
          <cell r="B101">
            <v>0</v>
          </cell>
        </row>
        <row r="102">
          <cell r="A102">
            <v>0</v>
          </cell>
          <cell r="B102">
            <v>0</v>
          </cell>
        </row>
        <row r="103">
          <cell r="A103">
            <v>0</v>
          </cell>
          <cell r="B103">
            <v>0</v>
          </cell>
        </row>
        <row r="104">
          <cell r="A104">
            <v>0</v>
          </cell>
          <cell r="B104">
            <v>0</v>
          </cell>
        </row>
        <row r="105">
          <cell r="A105">
            <v>0</v>
          </cell>
          <cell r="B105">
            <v>0</v>
          </cell>
        </row>
        <row r="106">
          <cell r="A106">
            <v>0</v>
          </cell>
          <cell r="B106">
            <v>0</v>
          </cell>
        </row>
        <row r="107">
          <cell r="A107">
            <v>0</v>
          </cell>
          <cell r="B107">
            <v>0</v>
          </cell>
        </row>
        <row r="108">
          <cell r="A108">
            <v>0</v>
          </cell>
          <cell r="B108">
            <v>0</v>
          </cell>
        </row>
        <row r="109">
          <cell r="A109">
            <v>0</v>
          </cell>
          <cell r="B109">
            <v>0</v>
          </cell>
        </row>
        <row r="110">
          <cell r="A110">
            <v>0</v>
          </cell>
          <cell r="B110">
            <v>0</v>
          </cell>
        </row>
        <row r="111">
          <cell r="A111">
            <v>0</v>
          </cell>
          <cell r="B111">
            <v>0</v>
          </cell>
        </row>
        <row r="112">
          <cell r="A112">
            <v>0</v>
          </cell>
          <cell r="B112">
            <v>0</v>
          </cell>
        </row>
        <row r="113">
          <cell r="A113">
            <v>0</v>
          </cell>
          <cell r="B113">
            <v>0</v>
          </cell>
        </row>
        <row r="114">
          <cell r="A114">
            <v>0</v>
          </cell>
          <cell r="B114">
            <v>0</v>
          </cell>
        </row>
        <row r="115">
          <cell r="A115">
            <v>0</v>
          </cell>
          <cell r="B115">
            <v>0</v>
          </cell>
        </row>
        <row r="116">
          <cell r="A116">
            <v>0</v>
          </cell>
          <cell r="B116">
            <v>0</v>
          </cell>
        </row>
        <row r="117">
          <cell r="A117">
            <v>0</v>
          </cell>
          <cell r="B117">
            <v>0</v>
          </cell>
        </row>
        <row r="118">
          <cell r="A118">
            <v>0</v>
          </cell>
          <cell r="B118">
            <v>0</v>
          </cell>
        </row>
        <row r="119">
          <cell r="A119">
            <v>0</v>
          </cell>
          <cell r="B119">
            <v>0</v>
          </cell>
        </row>
        <row r="120">
          <cell r="A120">
            <v>0</v>
          </cell>
          <cell r="B120">
            <v>0</v>
          </cell>
        </row>
        <row r="121">
          <cell r="A121">
            <v>0</v>
          </cell>
          <cell r="B121">
            <v>0</v>
          </cell>
        </row>
        <row r="122">
          <cell r="A122">
            <v>0</v>
          </cell>
          <cell r="B122">
            <v>0</v>
          </cell>
        </row>
        <row r="123">
          <cell r="A123">
            <v>0</v>
          </cell>
          <cell r="B123">
            <v>0</v>
          </cell>
        </row>
        <row r="124">
          <cell r="A124">
            <v>0</v>
          </cell>
          <cell r="B124">
            <v>0</v>
          </cell>
        </row>
        <row r="125">
          <cell r="A125">
            <v>0</v>
          </cell>
          <cell r="B125">
            <v>0</v>
          </cell>
        </row>
        <row r="126">
          <cell r="A126">
            <v>0</v>
          </cell>
          <cell r="B126">
            <v>0</v>
          </cell>
        </row>
        <row r="127">
          <cell r="A127">
            <v>0</v>
          </cell>
          <cell r="B127">
            <v>0</v>
          </cell>
        </row>
        <row r="128">
          <cell r="A128">
            <v>0</v>
          </cell>
          <cell r="B128">
            <v>0</v>
          </cell>
        </row>
        <row r="129">
          <cell r="A129">
            <v>0</v>
          </cell>
          <cell r="B129">
            <v>0</v>
          </cell>
        </row>
        <row r="130">
          <cell r="A130">
            <v>0</v>
          </cell>
          <cell r="B130">
            <v>0</v>
          </cell>
        </row>
        <row r="131">
          <cell r="A131">
            <v>0</v>
          </cell>
          <cell r="B131">
            <v>0</v>
          </cell>
        </row>
        <row r="132">
          <cell r="A132">
            <v>0</v>
          </cell>
          <cell r="B132">
            <v>0</v>
          </cell>
        </row>
        <row r="133">
          <cell r="A133">
            <v>0</v>
          </cell>
          <cell r="B133">
            <v>0</v>
          </cell>
        </row>
        <row r="134">
          <cell r="A134">
            <v>0</v>
          </cell>
          <cell r="B134">
            <v>0</v>
          </cell>
        </row>
        <row r="135">
          <cell r="A135">
            <v>0</v>
          </cell>
          <cell r="B135">
            <v>0</v>
          </cell>
        </row>
        <row r="136">
          <cell r="A136">
            <v>0</v>
          </cell>
          <cell r="B136">
            <v>0</v>
          </cell>
        </row>
        <row r="137">
          <cell r="A137">
            <v>0</v>
          </cell>
          <cell r="B137">
            <v>0</v>
          </cell>
        </row>
        <row r="138">
          <cell r="A138">
            <v>0</v>
          </cell>
          <cell r="B138">
            <v>0</v>
          </cell>
        </row>
        <row r="139">
          <cell r="A139">
            <v>0</v>
          </cell>
          <cell r="B139">
            <v>0</v>
          </cell>
        </row>
        <row r="140">
          <cell r="A140">
            <v>0</v>
          </cell>
          <cell r="B140">
            <v>0</v>
          </cell>
        </row>
        <row r="141">
          <cell r="A141">
            <v>0</v>
          </cell>
          <cell r="B141">
            <v>0</v>
          </cell>
        </row>
        <row r="142">
          <cell r="A142">
            <v>0</v>
          </cell>
          <cell r="B142">
            <v>0</v>
          </cell>
        </row>
        <row r="143">
          <cell r="A143">
            <v>0</v>
          </cell>
          <cell r="B143">
            <v>0</v>
          </cell>
        </row>
        <row r="144">
          <cell r="A144">
            <v>0</v>
          </cell>
          <cell r="B144">
            <v>0</v>
          </cell>
        </row>
        <row r="145">
          <cell r="A145">
            <v>0</v>
          </cell>
          <cell r="B145">
            <v>0</v>
          </cell>
        </row>
        <row r="146">
          <cell r="A146">
            <v>0</v>
          </cell>
          <cell r="B146">
            <v>0</v>
          </cell>
        </row>
        <row r="147">
          <cell r="A147">
            <v>0</v>
          </cell>
          <cell r="B147">
            <v>0</v>
          </cell>
        </row>
        <row r="148">
          <cell r="A148">
            <v>0</v>
          </cell>
          <cell r="B148">
            <v>0</v>
          </cell>
        </row>
        <row r="149">
          <cell r="A149">
            <v>0</v>
          </cell>
          <cell r="B149">
            <v>0</v>
          </cell>
        </row>
        <row r="150">
          <cell r="A150">
            <v>0</v>
          </cell>
          <cell r="B150">
            <v>0</v>
          </cell>
        </row>
        <row r="151">
          <cell r="A151">
            <v>0</v>
          </cell>
          <cell r="B151">
            <v>0</v>
          </cell>
        </row>
        <row r="152">
          <cell r="A152">
            <v>0</v>
          </cell>
          <cell r="B152">
            <v>0</v>
          </cell>
        </row>
        <row r="153">
          <cell r="A153">
            <v>0</v>
          </cell>
          <cell r="B153">
            <v>0</v>
          </cell>
        </row>
        <row r="154">
          <cell r="A154">
            <v>0</v>
          </cell>
          <cell r="B154">
            <v>0</v>
          </cell>
        </row>
        <row r="155">
          <cell r="A155">
            <v>0</v>
          </cell>
          <cell r="B155">
            <v>0</v>
          </cell>
        </row>
        <row r="156">
          <cell r="A156">
            <v>0</v>
          </cell>
          <cell r="B156">
            <v>0</v>
          </cell>
        </row>
        <row r="157">
          <cell r="A157">
            <v>0</v>
          </cell>
          <cell r="B157">
            <v>0</v>
          </cell>
        </row>
        <row r="158">
          <cell r="A158">
            <v>0</v>
          </cell>
          <cell r="B158">
            <v>0</v>
          </cell>
        </row>
        <row r="159">
          <cell r="A159">
            <v>0</v>
          </cell>
          <cell r="B159">
            <v>0</v>
          </cell>
        </row>
        <row r="160">
          <cell r="A160">
            <v>0</v>
          </cell>
          <cell r="B160">
            <v>0</v>
          </cell>
        </row>
        <row r="161">
          <cell r="A161">
            <v>0</v>
          </cell>
          <cell r="B161">
            <v>0</v>
          </cell>
        </row>
        <row r="162">
          <cell r="A162">
            <v>0</v>
          </cell>
          <cell r="B162">
            <v>0</v>
          </cell>
        </row>
        <row r="163">
          <cell r="A163">
            <v>0</v>
          </cell>
          <cell r="B163">
            <v>0</v>
          </cell>
        </row>
        <row r="164">
          <cell r="A164">
            <v>0</v>
          </cell>
          <cell r="B164">
            <v>0</v>
          </cell>
        </row>
        <row r="165">
          <cell r="A165">
            <v>0</v>
          </cell>
          <cell r="B165">
            <v>0</v>
          </cell>
        </row>
        <row r="166">
          <cell r="A166">
            <v>0</v>
          </cell>
          <cell r="B166">
            <v>0</v>
          </cell>
        </row>
        <row r="167">
          <cell r="A167">
            <v>0</v>
          </cell>
          <cell r="B167">
            <v>0</v>
          </cell>
        </row>
        <row r="168">
          <cell r="A168">
            <v>0</v>
          </cell>
          <cell r="B168">
            <v>0</v>
          </cell>
        </row>
        <row r="169">
          <cell r="A169">
            <v>0</v>
          </cell>
          <cell r="B169">
            <v>0</v>
          </cell>
        </row>
        <row r="170">
          <cell r="A170">
            <v>0</v>
          </cell>
          <cell r="B170">
            <v>0</v>
          </cell>
        </row>
        <row r="171">
          <cell r="A171">
            <v>0</v>
          </cell>
          <cell r="B171">
            <v>0</v>
          </cell>
        </row>
        <row r="172">
          <cell r="A172">
            <v>0</v>
          </cell>
          <cell r="B172">
            <v>0</v>
          </cell>
        </row>
        <row r="173">
          <cell r="A173">
            <v>0</v>
          </cell>
          <cell r="B173">
            <v>0</v>
          </cell>
        </row>
        <row r="174">
          <cell r="A174">
            <v>0</v>
          </cell>
          <cell r="B174">
            <v>0</v>
          </cell>
        </row>
        <row r="175">
          <cell r="A175">
            <v>0</v>
          </cell>
          <cell r="B175">
            <v>0</v>
          </cell>
        </row>
        <row r="176">
          <cell r="A176">
            <v>0</v>
          </cell>
          <cell r="B176">
            <v>0</v>
          </cell>
        </row>
        <row r="177">
          <cell r="A177">
            <v>85</v>
          </cell>
          <cell r="B177">
            <v>0</v>
          </cell>
        </row>
        <row r="178">
          <cell r="A178">
            <v>86</v>
          </cell>
          <cell r="B178">
            <v>0</v>
          </cell>
        </row>
        <row r="179">
          <cell r="A179">
            <v>87</v>
          </cell>
          <cell r="B179">
            <v>0</v>
          </cell>
        </row>
        <row r="180">
          <cell r="A180">
            <v>90</v>
          </cell>
          <cell r="B180">
            <v>0</v>
          </cell>
        </row>
        <row r="181">
          <cell r="A181">
            <v>39</v>
          </cell>
          <cell r="B181">
            <v>0</v>
          </cell>
        </row>
        <row r="182">
          <cell r="A182">
            <v>91</v>
          </cell>
          <cell r="B182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Camilo Alcaya" id="{4A911E8B-0066-4360-8B15-C0869458517E}" userId="3cd138263b626696" providerId="Windows Liv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42" dT="2023-01-21T01:09:36.88" personId="{4A911E8B-0066-4360-8B15-C0869458517E}" id="{06F48D14-3212-429E-8803-34C2836545D8}">
    <text>Tope 8 UTA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84"/>
  <sheetViews>
    <sheetView tabSelected="1" zoomScaleNormal="100" workbookViewId="0">
      <selection activeCell="W169" sqref="W169:AA169"/>
    </sheetView>
  </sheetViews>
  <sheetFormatPr baseColWidth="10" defaultColWidth="8.83203125" defaultRowHeight="12.75"/>
  <cols>
    <col min="1" max="1" width="7" style="46" customWidth="1"/>
    <col min="2" max="4" width="13.6640625" style="46" customWidth="1"/>
    <col min="5" max="5" width="5.1640625" style="43" customWidth="1"/>
    <col min="6" max="7" width="2.1640625" style="43" customWidth="1"/>
    <col min="8" max="8" width="3" style="43" customWidth="1"/>
    <col min="9" max="9" width="5.33203125" style="43" customWidth="1"/>
    <col min="10" max="10" width="4.83203125" style="43" customWidth="1"/>
    <col min="11" max="11" width="2.1640625" style="43" customWidth="1"/>
    <col min="12" max="12" width="4.83203125" style="43" customWidth="1"/>
    <col min="13" max="13" width="5.1640625" style="43" customWidth="1"/>
    <col min="14" max="14" width="4.83203125" style="43" customWidth="1"/>
    <col min="15" max="15" width="5.83203125" style="43" customWidth="1"/>
    <col min="16" max="16" width="4.5" style="43" customWidth="1"/>
    <col min="17" max="17" width="4.1640625" style="43" customWidth="1"/>
    <col min="18" max="18" width="5.1640625" style="43" customWidth="1"/>
    <col min="19" max="19" width="5.83203125" style="43" customWidth="1"/>
    <col min="20" max="20" width="7.83203125" style="43" customWidth="1"/>
    <col min="21" max="21" width="2.1640625" style="43" customWidth="1"/>
    <col min="22" max="22" width="5.6640625" style="43" customWidth="1"/>
    <col min="23" max="23" width="6.5" style="43" customWidth="1"/>
    <col min="24" max="24" width="5.6640625" style="43" customWidth="1"/>
    <col min="25" max="25" width="5.5" style="43" customWidth="1"/>
    <col min="26" max="26" width="3.33203125" style="43" customWidth="1"/>
    <col min="27" max="27" width="4.1640625" style="43" customWidth="1"/>
    <col min="28" max="28" width="4.6640625" style="43" customWidth="1"/>
    <col min="29" max="29" width="5.33203125" style="43" customWidth="1"/>
    <col min="30" max="30" width="5.5" style="43" customWidth="1"/>
    <col min="31" max="31" width="5.83203125" style="30" customWidth="1"/>
    <col min="32" max="32" width="3.6640625" style="43" customWidth="1"/>
    <col min="33" max="33" width="5.83203125" style="43" customWidth="1"/>
    <col min="34" max="34" width="2.1640625" style="43" customWidth="1"/>
    <col min="35" max="35" width="3.83203125" style="30" customWidth="1"/>
  </cols>
  <sheetData>
    <row r="1" spans="1:35" ht="27" customHeight="1">
      <c r="A1" s="157" t="s">
        <v>646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</row>
    <row r="2" spans="1:35" ht="19.5" customHeight="1">
      <c r="A2" s="159" t="s">
        <v>413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1"/>
    </row>
    <row r="3" spans="1:35" ht="19.5" customHeight="1">
      <c r="A3" s="162" t="s">
        <v>414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4"/>
      <c r="Q3" s="171" t="s">
        <v>415</v>
      </c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3"/>
      <c r="AD3" s="174" t="s">
        <v>416</v>
      </c>
      <c r="AE3" s="175"/>
      <c r="AF3" s="175"/>
      <c r="AG3" s="175"/>
      <c r="AH3" s="175"/>
      <c r="AI3" s="176"/>
    </row>
    <row r="4" spans="1:35" ht="19.5" customHeight="1">
      <c r="A4" s="165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7"/>
      <c r="Q4" s="183" t="s">
        <v>0</v>
      </c>
      <c r="R4" s="184"/>
      <c r="S4" s="184"/>
      <c r="T4" s="184"/>
      <c r="U4" s="184"/>
      <c r="V4" s="184"/>
      <c r="W4" s="185"/>
      <c r="X4" s="183" t="s">
        <v>1</v>
      </c>
      <c r="Y4" s="184"/>
      <c r="Z4" s="184"/>
      <c r="AA4" s="184"/>
      <c r="AB4" s="184"/>
      <c r="AC4" s="185"/>
      <c r="AD4" s="177"/>
      <c r="AE4" s="178"/>
      <c r="AF4" s="178"/>
      <c r="AG4" s="178"/>
      <c r="AH4" s="178"/>
      <c r="AI4" s="179"/>
    </row>
    <row r="5" spans="1:35" ht="19.5" customHeight="1">
      <c r="A5" s="168"/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70"/>
      <c r="Q5" s="186" t="s">
        <v>2</v>
      </c>
      <c r="R5" s="187"/>
      <c r="S5" s="188"/>
      <c r="T5" s="189" t="s">
        <v>3</v>
      </c>
      <c r="U5" s="190"/>
      <c r="V5" s="190"/>
      <c r="W5" s="191"/>
      <c r="X5" s="186" t="s">
        <v>2</v>
      </c>
      <c r="Y5" s="187"/>
      <c r="Z5" s="188"/>
      <c r="AA5" s="186" t="s">
        <v>4</v>
      </c>
      <c r="AB5" s="187"/>
      <c r="AC5" s="188"/>
      <c r="AD5" s="180"/>
      <c r="AE5" s="181"/>
      <c r="AF5" s="181"/>
      <c r="AG5" s="181"/>
      <c r="AH5" s="181"/>
      <c r="AI5" s="182"/>
    </row>
    <row r="6" spans="1:35" ht="17.45" customHeight="1">
      <c r="A6" s="192" t="s">
        <v>417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4"/>
    </row>
    <row r="7" spans="1:35">
      <c r="A7" s="75">
        <v>1</v>
      </c>
      <c r="B7" s="98" t="s">
        <v>5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100"/>
      <c r="Q7" s="2">
        <v>1592</v>
      </c>
      <c r="R7" s="101"/>
      <c r="S7" s="102"/>
      <c r="T7" s="3">
        <v>1024</v>
      </c>
      <c r="U7" s="101"/>
      <c r="V7" s="102"/>
      <c r="W7" s="102"/>
      <c r="X7" s="2">
        <v>1593</v>
      </c>
      <c r="Y7" s="101"/>
      <c r="Z7" s="102"/>
      <c r="AA7" s="2">
        <v>1025</v>
      </c>
      <c r="AB7" s="101"/>
      <c r="AC7" s="102"/>
      <c r="AD7" s="2">
        <v>104</v>
      </c>
      <c r="AE7" s="101"/>
      <c r="AF7" s="102"/>
      <c r="AG7" s="102"/>
      <c r="AH7" s="102"/>
      <c r="AI7" s="5" t="s">
        <v>6</v>
      </c>
    </row>
    <row r="8" spans="1:35">
      <c r="A8" s="75">
        <v>2</v>
      </c>
      <c r="B8" s="98" t="s">
        <v>7</v>
      </c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100"/>
      <c r="Q8" s="2">
        <v>1594</v>
      </c>
      <c r="R8" s="101"/>
      <c r="S8" s="102"/>
      <c r="T8" s="3">
        <v>1026</v>
      </c>
      <c r="U8" s="101"/>
      <c r="V8" s="102"/>
      <c r="W8" s="102"/>
      <c r="X8" s="2">
        <v>1595</v>
      </c>
      <c r="Y8" s="101"/>
      <c r="Z8" s="102"/>
      <c r="AA8" s="2">
        <v>1027</v>
      </c>
      <c r="AB8" s="101"/>
      <c r="AC8" s="102"/>
      <c r="AD8" s="2">
        <v>105</v>
      </c>
      <c r="AE8" s="101"/>
      <c r="AF8" s="102"/>
      <c r="AG8" s="102"/>
      <c r="AH8" s="102"/>
      <c r="AI8" s="5" t="s">
        <v>6</v>
      </c>
    </row>
    <row r="9" spans="1:35">
      <c r="A9" s="75">
        <v>3</v>
      </c>
      <c r="B9" s="98" t="s">
        <v>8</v>
      </c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100"/>
      <c r="AD9" s="2">
        <v>106</v>
      </c>
      <c r="AE9" s="101"/>
      <c r="AF9" s="102"/>
      <c r="AG9" s="102"/>
      <c r="AH9" s="102"/>
      <c r="AI9" s="5" t="s">
        <v>6</v>
      </c>
    </row>
    <row r="10" spans="1:35">
      <c r="A10" s="75">
        <v>4</v>
      </c>
      <c r="B10" s="98" t="s">
        <v>9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100"/>
      <c r="AA10" s="3">
        <v>603</v>
      </c>
      <c r="AB10" s="140"/>
      <c r="AC10" s="141"/>
      <c r="AD10" s="2">
        <v>108</v>
      </c>
      <c r="AE10" s="101"/>
      <c r="AF10" s="102"/>
      <c r="AG10" s="102"/>
      <c r="AH10" s="102"/>
      <c r="AI10" s="5" t="s">
        <v>6</v>
      </c>
    </row>
    <row r="11" spans="1:35" ht="25.5" customHeight="1">
      <c r="A11" s="106">
        <v>5</v>
      </c>
      <c r="B11" s="115" t="s">
        <v>664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6"/>
      <c r="Q11" s="2">
        <v>1721</v>
      </c>
      <c r="R11" s="101"/>
      <c r="S11" s="118"/>
      <c r="T11" s="3">
        <v>1722</v>
      </c>
      <c r="U11" s="101"/>
      <c r="V11" s="102"/>
      <c r="W11" s="118"/>
      <c r="X11" s="2">
        <v>1596</v>
      </c>
      <c r="Y11" s="101"/>
      <c r="Z11" s="118"/>
      <c r="AA11" s="3">
        <v>954</v>
      </c>
      <c r="AB11" s="101"/>
      <c r="AC11" s="118"/>
      <c r="AD11" s="2">
        <v>955</v>
      </c>
      <c r="AE11" s="101"/>
      <c r="AF11" s="102"/>
      <c r="AG11" s="102"/>
      <c r="AH11" s="118"/>
      <c r="AI11" s="5" t="s">
        <v>6</v>
      </c>
    </row>
    <row r="12" spans="1:35" ht="24" customHeight="1">
      <c r="A12" s="107"/>
      <c r="B12" s="122" t="s">
        <v>665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5"/>
      <c r="AA12" s="3">
        <v>1848</v>
      </c>
      <c r="AB12" s="140"/>
      <c r="AC12" s="141"/>
      <c r="AD12" s="2">
        <v>1849</v>
      </c>
      <c r="AE12" s="101"/>
      <c r="AF12" s="102"/>
      <c r="AG12" s="102"/>
      <c r="AH12" s="102"/>
      <c r="AI12" s="5" t="s">
        <v>6</v>
      </c>
    </row>
    <row r="13" spans="1:35" ht="20.45" customHeight="1">
      <c r="A13" s="107"/>
      <c r="B13" s="122" t="s">
        <v>666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3"/>
      <c r="X13" s="3">
        <v>1850</v>
      </c>
      <c r="Y13" s="140"/>
      <c r="Z13" s="141"/>
      <c r="AA13" s="3">
        <v>1851</v>
      </c>
      <c r="AB13" s="140"/>
      <c r="AC13" s="141"/>
      <c r="AD13" s="2">
        <v>1852</v>
      </c>
      <c r="AE13" s="101"/>
      <c r="AF13" s="102"/>
      <c r="AG13" s="102"/>
      <c r="AH13" s="102"/>
      <c r="AI13" s="5" t="s">
        <v>6</v>
      </c>
    </row>
    <row r="14" spans="1:35" ht="24" customHeight="1">
      <c r="A14" s="107"/>
      <c r="B14" s="122" t="s">
        <v>667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5"/>
      <c r="Q14" s="2">
        <v>1853</v>
      </c>
      <c r="R14" s="101"/>
      <c r="S14" s="102"/>
      <c r="T14" s="3">
        <v>1854</v>
      </c>
      <c r="U14" s="101"/>
      <c r="V14" s="102"/>
      <c r="W14" s="102"/>
      <c r="X14" s="2">
        <v>1855</v>
      </c>
      <c r="Y14" s="101"/>
      <c r="Z14" s="102"/>
      <c r="AA14" s="2">
        <v>1856</v>
      </c>
      <c r="AB14" s="101"/>
      <c r="AC14" s="102"/>
      <c r="AD14" s="2">
        <v>1857</v>
      </c>
      <c r="AE14" s="101"/>
      <c r="AF14" s="102"/>
      <c r="AG14" s="102"/>
      <c r="AH14" s="102"/>
      <c r="AI14" s="5" t="s">
        <v>6</v>
      </c>
    </row>
    <row r="15" spans="1:35" ht="20.45" customHeight="1">
      <c r="A15" s="107"/>
      <c r="B15" s="122" t="s">
        <v>668</v>
      </c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5"/>
      <c r="Q15" s="2">
        <v>1858</v>
      </c>
      <c r="R15" s="101"/>
      <c r="S15" s="102"/>
      <c r="T15" s="3">
        <v>1859</v>
      </c>
      <c r="U15" s="101"/>
      <c r="V15" s="102"/>
      <c r="W15" s="102"/>
      <c r="X15" s="2">
        <v>1860</v>
      </c>
      <c r="Y15" s="101"/>
      <c r="Z15" s="102"/>
      <c r="AA15" s="2">
        <v>1861</v>
      </c>
      <c r="AB15" s="101"/>
      <c r="AC15" s="102"/>
      <c r="AD15" s="2">
        <v>1862</v>
      </c>
      <c r="AE15" s="101"/>
      <c r="AF15" s="102"/>
      <c r="AG15" s="102"/>
      <c r="AH15" s="102"/>
      <c r="AI15" s="5" t="s">
        <v>6</v>
      </c>
    </row>
    <row r="16" spans="1:35" ht="20.45" customHeight="1">
      <c r="A16" s="107"/>
      <c r="B16" s="122" t="s">
        <v>679</v>
      </c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5"/>
      <c r="AA16" s="3">
        <v>1872</v>
      </c>
      <c r="AB16" s="140"/>
      <c r="AC16" s="141"/>
      <c r="AD16" s="2">
        <v>1873</v>
      </c>
      <c r="AE16" s="101"/>
      <c r="AF16" s="102"/>
      <c r="AG16" s="102"/>
      <c r="AH16" s="102"/>
      <c r="AI16" s="5" t="s">
        <v>6</v>
      </c>
    </row>
    <row r="17" spans="1:35" ht="20.45" customHeight="1">
      <c r="A17" s="108"/>
      <c r="B17" s="122" t="s">
        <v>669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3"/>
      <c r="X17" s="3">
        <v>1863</v>
      </c>
      <c r="Y17" s="140"/>
      <c r="Z17" s="141"/>
      <c r="AA17" s="3">
        <v>1864</v>
      </c>
      <c r="AB17" s="140"/>
      <c r="AC17" s="141"/>
      <c r="AD17" s="2">
        <v>1865</v>
      </c>
      <c r="AE17" s="101"/>
      <c r="AF17" s="102"/>
      <c r="AG17" s="102"/>
      <c r="AH17" s="102"/>
      <c r="AI17" s="5" t="s">
        <v>6</v>
      </c>
    </row>
    <row r="18" spans="1:35">
      <c r="A18" s="75">
        <v>6</v>
      </c>
      <c r="B18" s="98" t="s">
        <v>10</v>
      </c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100"/>
      <c r="Q18" s="2">
        <v>1597</v>
      </c>
      <c r="R18" s="101"/>
      <c r="S18" s="102"/>
      <c r="T18" s="3">
        <v>1598</v>
      </c>
      <c r="U18" s="101"/>
      <c r="V18" s="102"/>
      <c r="W18" s="102"/>
      <c r="X18" s="2">
        <v>1599</v>
      </c>
      <c r="Y18" s="101"/>
      <c r="Z18" s="102"/>
      <c r="AA18" s="2">
        <v>1631</v>
      </c>
      <c r="AB18" s="101"/>
      <c r="AC18" s="102"/>
      <c r="AD18" s="2">
        <v>1632</v>
      </c>
      <c r="AE18" s="101"/>
      <c r="AF18" s="102"/>
      <c r="AG18" s="102"/>
      <c r="AH18" s="102"/>
      <c r="AI18" s="5" t="s">
        <v>6</v>
      </c>
    </row>
    <row r="19" spans="1:35">
      <c r="A19" s="75">
        <v>7</v>
      </c>
      <c r="B19" s="98" t="s">
        <v>11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100"/>
      <c r="AD19" s="2">
        <v>110</v>
      </c>
      <c r="AE19" s="101">
        <f>+W182</f>
        <v>0</v>
      </c>
      <c r="AF19" s="102"/>
      <c r="AG19" s="102"/>
      <c r="AH19" s="102"/>
      <c r="AI19" s="5" t="s">
        <v>6</v>
      </c>
    </row>
    <row r="20" spans="1:35" ht="24.75" customHeight="1">
      <c r="A20" s="106">
        <v>8</v>
      </c>
      <c r="B20" s="115" t="s">
        <v>680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7"/>
      <c r="AA20" s="3">
        <v>605</v>
      </c>
      <c r="AB20" s="101"/>
      <c r="AC20" s="102"/>
      <c r="AD20" s="2">
        <v>155</v>
      </c>
      <c r="AE20" s="101"/>
      <c r="AF20" s="102"/>
      <c r="AG20" s="102"/>
      <c r="AH20" s="102"/>
      <c r="AI20" s="5" t="s">
        <v>6</v>
      </c>
    </row>
    <row r="21" spans="1:35">
      <c r="A21" s="107"/>
      <c r="B21" s="122" t="s">
        <v>670</v>
      </c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4"/>
      <c r="AA21" s="3">
        <v>1866</v>
      </c>
      <c r="AB21" s="101"/>
      <c r="AC21" s="102"/>
      <c r="AD21" s="2">
        <v>1867</v>
      </c>
      <c r="AE21" s="101"/>
      <c r="AF21" s="102"/>
      <c r="AG21" s="102"/>
      <c r="AH21" s="102"/>
      <c r="AI21" s="5" t="s">
        <v>6</v>
      </c>
    </row>
    <row r="22" spans="1:35" ht="25.5" customHeight="1">
      <c r="A22" s="107"/>
      <c r="B22" s="122" t="s">
        <v>671</v>
      </c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4"/>
      <c r="AA22" s="3">
        <v>1868</v>
      </c>
      <c r="AB22" s="101"/>
      <c r="AC22" s="102"/>
      <c r="AD22" s="2">
        <v>1869</v>
      </c>
      <c r="AE22" s="101"/>
      <c r="AF22" s="102"/>
      <c r="AG22" s="102"/>
      <c r="AH22" s="102"/>
      <c r="AI22" s="5" t="s">
        <v>6</v>
      </c>
    </row>
    <row r="23" spans="1:35">
      <c r="A23" s="108"/>
      <c r="B23" s="122" t="s">
        <v>672</v>
      </c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5"/>
      <c r="AD23" s="2">
        <v>1871</v>
      </c>
      <c r="AE23" s="101"/>
      <c r="AF23" s="102"/>
      <c r="AG23" s="102"/>
      <c r="AH23" s="102"/>
      <c r="AI23" s="5" t="s">
        <v>6</v>
      </c>
    </row>
    <row r="24" spans="1:35">
      <c r="A24" s="106">
        <v>9</v>
      </c>
      <c r="B24" s="98" t="s">
        <v>12</v>
      </c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100"/>
      <c r="Q24" s="2">
        <v>1633</v>
      </c>
      <c r="R24" s="101"/>
      <c r="S24" s="102"/>
      <c r="T24" s="3">
        <v>1105</v>
      </c>
      <c r="U24" s="101"/>
      <c r="V24" s="102"/>
      <c r="W24" s="102"/>
      <c r="X24" s="2">
        <v>1634</v>
      </c>
      <c r="Y24" s="101"/>
      <c r="Z24" s="102"/>
      <c r="AA24" s="3">
        <v>606</v>
      </c>
      <c r="AB24" s="101"/>
      <c r="AC24" s="102"/>
      <c r="AD24" s="2">
        <v>152</v>
      </c>
      <c r="AE24" s="101"/>
      <c r="AF24" s="102"/>
      <c r="AG24" s="102"/>
      <c r="AH24" s="102"/>
      <c r="AI24" s="5" t="s">
        <v>6</v>
      </c>
    </row>
    <row r="25" spans="1:35" ht="25.5" customHeight="1">
      <c r="A25" s="107"/>
      <c r="B25" s="122" t="s">
        <v>673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5"/>
      <c r="Q25" s="2">
        <v>1874</v>
      </c>
      <c r="R25" s="101"/>
      <c r="S25" s="102"/>
      <c r="T25" s="3">
        <v>1875</v>
      </c>
      <c r="U25" s="101"/>
      <c r="V25" s="102"/>
      <c r="W25" s="102"/>
      <c r="X25" s="2">
        <v>1876</v>
      </c>
      <c r="Y25" s="101"/>
      <c r="Z25" s="102"/>
      <c r="AA25" s="3">
        <v>1877</v>
      </c>
      <c r="AB25" s="101"/>
      <c r="AC25" s="102"/>
      <c r="AD25" s="2">
        <v>1878</v>
      </c>
      <c r="AE25" s="101"/>
      <c r="AF25" s="102"/>
      <c r="AG25" s="102"/>
      <c r="AH25" s="102"/>
      <c r="AI25" s="5" t="s">
        <v>6</v>
      </c>
    </row>
    <row r="26" spans="1:35">
      <c r="A26" s="107"/>
      <c r="B26" s="122" t="s">
        <v>674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5"/>
      <c r="Q26" s="2">
        <v>1879</v>
      </c>
      <c r="R26" s="101"/>
      <c r="S26" s="102"/>
      <c r="T26" s="3">
        <v>1880</v>
      </c>
      <c r="U26" s="101"/>
      <c r="V26" s="102"/>
      <c r="W26" s="102"/>
      <c r="X26" s="2">
        <v>1881</v>
      </c>
      <c r="Y26" s="101"/>
      <c r="Z26" s="102"/>
      <c r="AA26" s="3">
        <v>1882</v>
      </c>
      <c r="AB26" s="101"/>
      <c r="AC26" s="102"/>
      <c r="AD26" s="2">
        <v>1883</v>
      </c>
      <c r="AE26" s="101"/>
      <c r="AF26" s="102"/>
      <c r="AG26" s="102"/>
      <c r="AH26" s="102"/>
      <c r="AI26" s="5" t="s">
        <v>6</v>
      </c>
    </row>
    <row r="27" spans="1:35">
      <c r="A27" s="107"/>
      <c r="B27" s="122" t="s">
        <v>675</v>
      </c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5"/>
      <c r="AD27" s="2">
        <v>1884</v>
      </c>
      <c r="AE27" s="101"/>
      <c r="AF27" s="102"/>
      <c r="AG27" s="102"/>
      <c r="AH27" s="102"/>
      <c r="AI27" s="5" t="s">
        <v>6</v>
      </c>
    </row>
    <row r="28" spans="1:35">
      <c r="A28" s="108"/>
      <c r="B28" s="122" t="s">
        <v>676</v>
      </c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5"/>
      <c r="Q28" s="2">
        <v>1885</v>
      </c>
      <c r="R28" s="101"/>
      <c r="S28" s="102"/>
      <c r="T28" s="3">
        <v>1886</v>
      </c>
      <c r="U28" s="101"/>
      <c r="V28" s="102"/>
      <c r="W28" s="102"/>
      <c r="X28" s="2">
        <v>1887</v>
      </c>
      <c r="Y28" s="101"/>
      <c r="Z28" s="102"/>
      <c r="AA28" s="3">
        <v>1888</v>
      </c>
      <c r="AB28" s="101"/>
      <c r="AC28" s="102"/>
      <c r="AD28" s="2">
        <v>1889</v>
      </c>
      <c r="AE28" s="101"/>
      <c r="AF28" s="102"/>
      <c r="AG28" s="102"/>
      <c r="AH28" s="102"/>
      <c r="AI28" s="5" t="s">
        <v>6</v>
      </c>
    </row>
    <row r="29" spans="1:35">
      <c r="A29" s="75">
        <v>10</v>
      </c>
      <c r="B29" s="98" t="s">
        <v>13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100"/>
      <c r="X29" s="2">
        <v>1635</v>
      </c>
      <c r="Y29" s="101"/>
      <c r="Z29" s="102"/>
      <c r="AA29" s="3">
        <v>1031</v>
      </c>
      <c r="AB29" s="101"/>
      <c r="AC29" s="102"/>
      <c r="AD29" s="2">
        <v>1032</v>
      </c>
      <c r="AE29" s="101"/>
      <c r="AF29" s="102"/>
      <c r="AG29" s="102"/>
      <c r="AH29" s="102"/>
      <c r="AI29" s="5" t="s">
        <v>6</v>
      </c>
    </row>
    <row r="30" spans="1:35" ht="12.75" customHeight="1">
      <c r="A30" s="75">
        <v>11</v>
      </c>
      <c r="B30" s="122" t="s">
        <v>677</v>
      </c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4"/>
      <c r="AA30" s="3">
        <v>1890</v>
      </c>
      <c r="AB30" s="101"/>
      <c r="AC30" s="102"/>
      <c r="AD30" s="2">
        <v>1891</v>
      </c>
      <c r="AE30" s="101"/>
      <c r="AF30" s="102"/>
      <c r="AG30" s="102"/>
      <c r="AH30" s="102"/>
      <c r="AI30" s="5" t="s">
        <v>6</v>
      </c>
    </row>
    <row r="31" spans="1:35" ht="12.75" customHeight="1">
      <c r="A31" s="75">
        <v>12</v>
      </c>
      <c r="B31" s="98" t="s">
        <v>14</v>
      </c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100"/>
      <c r="AA31" s="88">
        <v>1914</v>
      </c>
      <c r="AB31" s="101"/>
      <c r="AC31" s="102"/>
      <c r="AD31" s="2">
        <v>1104</v>
      </c>
      <c r="AE31" s="101"/>
      <c r="AF31" s="102"/>
      <c r="AG31" s="102"/>
      <c r="AH31" s="102"/>
      <c r="AI31" s="5" t="s">
        <v>6</v>
      </c>
    </row>
    <row r="32" spans="1:35" ht="20.45" customHeight="1">
      <c r="A32" s="75">
        <v>13</v>
      </c>
      <c r="B32" s="98" t="s">
        <v>15</v>
      </c>
      <c r="C32" s="99"/>
      <c r="D32" s="99"/>
      <c r="E32" s="99"/>
      <c r="F32" s="99"/>
      <c r="G32" s="99"/>
      <c r="H32" s="99"/>
      <c r="I32" s="99"/>
      <c r="J32" s="99"/>
      <c r="K32" s="100"/>
      <c r="L32" s="6">
        <v>1098</v>
      </c>
      <c r="M32" s="101"/>
      <c r="N32" s="102"/>
      <c r="O32" s="102"/>
      <c r="P32" s="102"/>
      <c r="Q32" s="115" t="s">
        <v>627</v>
      </c>
      <c r="R32" s="116"/>
      <c r="S32" s="116"/>
      <c r="T32" s="116"/>
      <c r="U32" s="116"/>
      <c r="V32" s="116"/>
      <c r="W32" s="117"/>
      <c r="X32" s="2">
        <v>1030</v>
      </c>
      <c r="Y32" s="101"/>
      <c r="Z32" s="102"/>
      <c r="AA32" s="102"/>
      <c r="AB32" s="102"/>
      <c r="AC32" s="118"/>
      <c r="AD32" s="2">
        <v>161</v>
      </c>
      <c r="AE32" s="101">
        <f>M32+Y32</f>
        <v>0</v>
      </c>
      <c r="AF32" s="102"/>
      <c r="AG32" s="102"/>
      <c r="AH32" s="102"/>
      <c r="AI32" s="5" t="s">
        <v>6</v>
      </c>
    </row>
    <row r="33" spans="1:35" ht="23.45" customHeight="1">
      <c r="A33" s="77">
        <v>14</v>
      </c>
      <c r="B33" s="195" t="s">
        <v>16</v>
      </c>
      <c r="C33" s="126"/>
      <c r="D33" s="126"/>
      <c r="E33" s="126"/>
      <c r="F33" s="126"/>
      <c r="G33" s="126"/>
      <c r="H33" s="126"/>
      <c r="I33" s="126"/>
      <c r="J33" s="126"/>
      <c r="K33" s="127"/>
      <c r="L33" s="7">
        <v>159</v>
      </c>
      <c r="M33" s="101">
        <f>R7+R8+U7+U8+Y7+Y8+AB7+AB8+R24+U24+Y24+AB24</f>
        <v>0</v>
      </c>
      <c r="N33" s="102"/>
      <c r="O33" s="102"/>
      <c r="P33" s="102"/>
      <c r="Q33" s="196" t="s">
        <v>628</v>
      </c>
      <c r="R33" s="197"/>
      <c r="S33" s="197"/>
      <c r="T33" s="197"/>
      <c r="U33" s="197"/>
      <c r="V33" s="197"/>
      <c r="W33" s="198"/>
      <c r="X33" s="8">
        <v>748</v>
      </c>
      <c r="Y33" s="101"/>
      <c r="Z33" s="102"/>
      <c r="AA33" s="102"/>
      <c r="AB33" s="102"/>
      <c r="AC33" s="118"/>
      <c r="AD33" s="8">
        <v>749</v>
      </c>
      <c r="AE33" s="101">
        <f>M33+Y33</f>
        <v>0</v>
      </c>
      <c r="AF33" s="102"/>
      <c r="AG33" s="102"/>
      <c r="AH33" s="102"/>
      <c r="AI33" s="9" t="s">
        <v>6</v>
      </c>
    </row>
    <row r="34" spans="1:35">
      <c r="A34" s="199" t="s">
        <v>418</v>
      </c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  <c r="AC34" s="200"/>
      <c r="AD34" s="200"/>
      <c r="AE34" s="200"/>
      <c r="AF34" s="200"/>
      <c r="AG34" s="200"/>
      <c r="AH34" s="200"/>
      <c r="AI34" s="201"/>
    </row>
    <row r="35" spans="1:35">
      <c r="A35" s="112" t="s">
        <v>419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4"/>
    </row>
    <row r="36" spans="1:35" ht="24" customHeight="1">
      <c r="A36" s="75">
        <v>15</v>
      </c>
      <c r="B36" s="115" t="s">
        <v>681</v>
      </c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100"/>
      <c r="AD36" s="2">
        <v>166</v>
      </c>
      <c r="AE36" s="101"/>
      <c r="AF36" s="102"/>
      <c r="AG36" s="102"/>
      <c r="AH36" s="102"/>
      <c r="AI36" s="4" t="s">
        <v>17</v>
      </c>
    </row>
    <row r="37" spans="1:35" ht="12.75" customHeight="1">
      <c r="A37" s="75">
        <v>16</v>
      </c>
      <c r="B37" s="122" t="s">
        <v>682</v>
      </c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5"/>
      <c r="AD37" s="2">
        <v>907</v>
      </c>
      <c r="AE37" s="101"/>
      <c r="AF37" s="102"/>
      <c r="AG37" s="102"/>
      <c r="AH37" s="102"/>
      <c r="AI37" s="4" t="s">
        <v>17</v>
      </c>
    </row>
    <row r="38" spans="1:35">
      <c r="A38" s="75">
        <v>17</v>
      </c>
      <c r="B38" s="115" t="s">
        <v>683</v>
      </c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100"/>
      <c r="AD38" s="2">
        <v>169</v>
      </c>
      <c r="AE38" s="101"/>
      <c r="AF38" s="102"/>
      <c r="AG38" s="102"/>
      <c r="AH38" s="102"/>
      <c r="AI38" s="4" t="s">
        <v>17</v>
      </c>
    </row>
    <row r="39" spans="1:35">
      <c r="A39" s="75">
        <v>18</v>
      </c>
      <c r="B39" s="115" t="s">
        <v>629</v>
      </c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100"/>
      <c r="AD39" s="2">
        <v>1833</v>
      </c>
      <c r="AE39" s="101"/>
      <c r="AF39" s="102"/>
      <c r="AG39" s="102"/>
      <c r="AH39" s="102"/>
      <c r="AI39" s="4" t="s">
        <v>17</v>
      </c>
    </row>
    <row r="40" spans="1:35">
      <c r="A40" s="75">
        <v>19</v>
      </c>
      <c r="B40" s="98" t="s">
        <v>18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100"/>
      <c r="AD40" s="2">
        <v>158</v>
      </c>
      <c r="AE40" s="101">
        <f>SUM(AE7:AH33)-SUM(AE36:AH39)</f>
        <v>0</v>
      </c>
      <c r="AF40" s="102"/>
      <c r="AG40" s="102"/>
      <c r="AH40" s="102"/>
      <c r="AI40" s="4" t="s">
        <v>19</v>
      </c>
    </row>
    <row r="41" spans="1:35">
      <c r="A41" s="75">
        <v>20</v>
      </c>
      <c r="B41" s="98" t="s">
        <v>20</v>
      </c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100"/>
      <c r="AD41" s="2">
        <v>111</v>
      </c>
      <c r="AE41" s="101"/>
      <c r="AF41" s="102"/>
      <c r="AG41" s="102"/>
      <c r="AH41" s="102"/>
      <c r="AI41" s="4" t="s">
        <v>17</v>
      </c>
    </row>
    <row r="42" spans="1:35" ht="32.450000000000003" customHeight="1">
      <c r="A42" s="76">
        <v>21</v>
      </c>
      <c r="B42" s="98" t="s">
        <v>21</v>
      </c>
      <c r="C42" s="99"/>
      <c r="D42" s="99"/>
      <c r="E42" s="99"/>
      <c r="F42" s="99"/>
      <c r="G42" s="99"/>
      <c r="H42" s="99"/>
      <c r="I42" s="99"/>
      <c r="J42" s="99"/>
      <c r="K42" s="100"/>
      <c r="L42" s="10">
        <v>750</v>
      </c>
      <c r="M42" s="101"/>
      <c r="N42" s="102"/>
      <c r="O42" s="102"/>
      <c r="P42" s="102"/>
      <c r="Q42" s="202" t="s">
        <v>22</v>
      </c>
      <c r="R42" s="116"/>
      <c r="S42" s="116"/>
      <c r="T42" s="116"/>
      <c r="U42" s="116"/>
      <c r="V42" s="116"/>
      <c r="W42" s="117"/>
      <c r="X42" s="11">
        <v>740</v>
      </c>
      <c r="Y42" s="101"/>
      <c r="Z42" s="102"/>
      <c r="AA42" s="102"/>
      <c r="AB42" s="102"/>
      <c r="AC42" s="118"/>
      <c r="AD42" s="11">
        <v>751</v>
      </c>
      <c r="AE42" s="101">
        <f>M42+Y42</f>
        <v>0</v>
      </c>
      <c r="AF42" s="102"/>
      <c r="AG42" s="102"/>
      <c r="AH42" s="102"/>
      <c r="AI42" s="12" t="s">
        <v>17</v>
      </c>
    </row>
    <row r="43" spans="1:35" ht="26.1" customHeight="1">
      <c r="A43" s="75">
        <v>22</v>
      </c>
      <c r="B43" s="115" t="s">
        <v>626</v>
      </c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100"/>
      <c r="AD43" s="2">
        <v>822</v>
      </c>
      <c r="AE43" s="101"/>
      <c r="AF43" s="102"/>
      <c r="AG43" s="102"/>
      <c r="AH43" s="102"/>
      <c r="AI43" s="4" t="s">
        <v>17</v>
      </c>
    </row>
    <row r="44" spans="1:35" ht="26.1" customHeight="1">
      <c r="A44" s="89">
        <v>23</v>
      </c>
      <c r="B44" s="115" t="s">
        <v>684</v>
      </c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100"/>
      <c r="AD44" s="2">
        <v>765</v>
      </c>
      <c r="AE44" s="101"/>
      <c r="AF44" s="102"/>
      <c r="AG44" s="102"/>
      <c r="AH44" s="102"/>
      <c r="AI44" s="4" t="s">
        <v>17</v>
      </c>
    </row>
    <row r="45" spans="1:35">
      <c r="A45" s="77">
        <v>24</v>
      </c>
      <c r="B45" s="195" t="s">
        <v>23</v>
      </c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7"/>
      <c r="AD45" s="8">
        <v>170</v>
      </c>
      <c r="AE45" s="101">
        <f>AE40-AE41-AE42-AE43-AE44</f>
        <v>0</v>
      </c>
      <c r="AF45" s="102"/>
      <c r="AG45" s="102"/>
      <c r="AH45" s="102"/>
      <c r="AI45" s="13" t="s">
        <v>19</v>
      </c>
    </row>
    <row r="46" spans="1:35">
      <c r="A46" s="203" t="s">
        <v>685</v>
      </c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  <c r="AE46" s="200"/>
      <c r="AF46" s="200"/>
      <c r="AG46" s="200"/>
      <c r="AH46" s="200"/>
      <c r="AI46" s="201"/>
    </row>
    <row r="47" spans="1:35" ht="12.75" customHeight="1">
      <c r="A47" s="112" t="s">
        <v>686</v>
      </c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4"/>
    </row>
    <row r="48" spans="1:35" ht="15.6" customHeight="1">
      <c r="A48" s="75">
        <v>25</v>
      </c>
      <c r="B48" s="98" t="s">
        <v>24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100"/>
      <c r="AD48" s="2">
        <v>157</v>
      </c>
      <c r="AE48" s="101">
        <f>IFERROR(ROUND((AE45*LOOKUP(AE45,'IGC 2024'!$B$5:$B$12,'IGC 2024'!$D$5:$D$12))-LOOKUP(AE45,'IGC 2024'!$B$5:$B$12,'IGC 2024'!$E$5:$E$12),0),0)</f>
        <v>0</v>
      </c>
      <c r="AF48" s="102"/>
      <c r="AG48" s="102"/>
      <c r="AH48" s="102"/>
      <c r="AI48" s="4" t="s">
        <v>6</v>
      </c>
    </row>
    <row r="49" spans="1:35" ht="15.6" customHeight="1">
      <c r="A49" s="75">
        <v>26</v>
      </c>
      <c r="B49" s="98" t="s">
        <v>25</v>
      </c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100"/>
      <c r="AD49" s="2">
        <v>1017</v>
      </c>
      <c r="AE49" s="101"/>
      <c r="AF49" s="102"/>
      <c r="AG49" s="102"/>
      <c r="AH49" s="102"/>
      <c r="AI49" s="4" t="s">
        <v>6</v>
      </c>
    </row>
    <row r="50" spans="1:35" ht="15.6" customHeight="1">
      <c r="A50" s="75">
        <v>27</v>
      </c>
      <c r="B50" s="98" t="s">
        <v>26</v>
      </c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100"/>
      <c r="AD50" s="2">
        <v>1033</v>
      </c>
      <c r="AE50" s="101">
        <f>+AE200+AF215+AF219+AF223</f>
        <v>0</v>
      </c>
      <c r="AF50" s="102"/>
      <c r="AG50" s="102"/>
      <c r="AH50" s="102"/>
      <c r="AI50" s="4" t="s">
        <v>6</v>
      </c>
    </row>
    <row r="51" spans="1:35" ht="15.6" customHeight="1">
      <c r="A51" s="75">
        <v>28</v>
      </c>
      <c r="B51" s="98" t="s">
        <v>27</v>
      </c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100"/>
      <c r="AD51" s="2">
        <v>201</v>
      </c>
      <c r="AE51" s="101">
        <f>AE209</f>
        <v>0</v>
      </c>
      <c r="AF51" s="102"/>
      <c r="AG51" s="102"/>
      <c r="AH51" s="102"/>
      <c r="AI51" s="4" t="s">
        <v>6</v>
      </c>
    </row>
    <row r="52" spans="1:35" ht="15.6" customHeight="1">
      <c r="A52" s="75">
        <v>29</v>
      </c>
      <c r="B52" s="98" t="s">
        <v>28</v>
      </c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100"/>
      <c r="AD52" s="2">
        <v>1035</v>
      </c>
      <c r="AE52" s="101">
        <f>IF(SUM(R7:R18)+SUM(U7:U18)&gt;0,((SUM(R7:R18)+SUM(U7:U18)+R24+U24)*35%),0)</f>
        <v>0</v>
      </c>
      <c r="AF52" s="102"/>
      <c r="AG52" s="102"/>
      <c r="AH52" s="102"/>
      <c r="AI52" s="4" t="s">
        <v>6</v>
      </c>
    </row>
    <row r="53" spans="1:35" ht="15.6" customHeight="1">
      <c r="A53" s="75">
        <v>30</v>
      </c>
      <c r="B53" s="98" t="s">
        <v>29</v>
      </c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100"/>
      <c r="AD53" s="2">
        <v>910</v>
      </c>
      <c r="AE53" s="101"/>
      <c r="AF53" s="102"/>
      <c r="AG53" s="102"/>
      <c r="AH53" s="102"/>
      <c r="AI53" s="4" t="s">
        <v>6</v>
      </c>
    </row>
    <row r="54" spans="1:35" ht="3" customHeight="1">
      <c r="A54" s="203"/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  <c r="U54" s="200"/>
      <c r="V54" s="200"/>
      <c r="W54" s="200"/>
      <c r="X54" s="200"/>
      <c r="Y54" s="200"/>
      <c r="Z54" s="200"/>
      <c r="AA54" s="200"/>
      <c r="AB54" s="200"/>
      <c r="AC54" s="200"/>
      <c r="AD54" s="200"/>
      <c r="AE54" s="200"/>
      <c r="AF54" s="200"/>
      <c r="AG54" s="200"/>
      <c r="AH54" s="200"/>
      <c r="AI54" s="201"/>
    </row>
    <row r="55" spans="1:35" ht="12.75" customHeight="1">
      <c r="A55" s="112" t="s">
        <v>687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4"/>
    </row>
    <row r="56" spans="1:35" ht="15.6" customHeight="1">
      <c r="A56" s="75">
        <v>31</v>
      </c>
      <c r="B56" s="98" t="s">
        <v>30</v>
      </c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100"/>
      <c r="AD56" s="2">
        <v>1036</v>
      </c>
      <c r="AE56" s="101"/>
      <c r="AF56" s="102"/>
      <c r="AG56" s="102"/>
      <c r="AH56" s="102"/>
      <c r="AI56" s="4" t="s">
        <v>17</v>
      </c>
    </row>
    <row r="57" spans="1:35" ht="15.6" customHeight="1">
      <c r="A57" s="75">
        <f>+A56+1</f>
        <v>32</v>
      </c>
      <c r="B57" s="98" t="s">
        <v>31</v>
      </c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100"/>
      <c r="AD57" s="2">
        <v>1101</v>
      </c>
      <c r="AE57" s="101"/>
      <c r="AF57" s="102"/>
      <c r="AG57" s="102"/>
      <c r="AH57" s="102"/>
      <c r="AI57" s="4" t="s">
        <v>17</v>
      </c>
    </row>
    <row r="58" spans="1:35" ht="15.6" customHeight="1">
      <c r="A58" s="75">
        <f t="shared" ref="A58:A77" si="0">+A57+1</f>
        <v>33</v>
      </c>
      <c r="B58" s="98" t="s">
        <v>32</v>
      </c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100"/>
      <c r="AD58" s="2">
        <v>135</v>
      </c>
      <c r="AE58" s="101"/>
      <c r="AF58" s="102"/>
      <c r="AG58" s="102"/>
      <c r="AH58" s="102"/>
      <c r="AI58" s="4" t="s">
        <v>17</v>
      </c>
    </row>
    <row r="59" spans="1:35" ht="15.6" customHeight="1">
      <c r="A59" s="75">
        <f t="shared" si="0"/>
        <v>34</v>
      </c>
      <c r="B59" s="98" t="s">
        <v>33</v>
      </c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100"/>
      <c r="AD59" s="2">
        <v>136</v>
      </c>
      <c r="AE59" s="101"/>
      <c r="AF59" s="102"/>
      <c r="AG59" s="102"/>
      <c r="AH59" s="102"/>
      <c r="AI59" s="4" t="s">
        <v>17</v>
      </c>
    </row>
    <row r="60" spans="1:35" ht="15.6" customHeight="1">
      <c r="A60" s="75">
        <f t="shared" si="0"/>
        <v>35</v>
      </c>
      <c r="B60" s="98" t="s">
        <v>34</v>
      </c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100"/>
      <c r="AD60" s="2">
        <v>176</v>
      </c>
      <c r="AE60" s="101"/>
      <c r="AF60" s="102"/>
      <c r="AG60" s="102"/>
      <c r="AH60" s="102"/>
      <c r="AI60" s="4" t="s">
        <v>17</v>
      </c>
    </row>
    <row r="61" spans="1:35" ht="15.6" customHeight="1">
      <c r="A61" s="75">
        <f t="shared" si="0"/>
        <v>36</v>
      </c>
      <c r="B61" s="98" t="s">
        <v>35</v>
      </c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100"/>
      <c r="AD61" s="2">
        <v>752</v>
      </c>
      <c r="AE61" s="101"/>
      <c r="AF61" s="102"/>
      <c r="AG61" s="102"/>
      <c r="AH61" s="102"/>
      <c r="AI61" s="4" t="s">
        <v>17</v>
      </c>
    </row>
    <row r="62" spans="1:35" ht="15.6" customHeight="1">
      <c r="A62" s="75">
        <f t="shared" si="0"/>
        <v>37</v>
      </c>
      <c r="B62" s="98" t="s">
        <v>36</v>
      </c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100"/>
      <c r="AD62" s="2">
        <v>608</v>
      </c>
      <c r="AE62" s="101"/>
      <c r="AF62" s="102"/>
      <c r="AG62" s="102"/>
      <c r="AH62" s="102"/>
      <c r="AI62" s="4" t="s">
        <v>17</v>
      </c>
    </row>
    <row r="63" spans="1:35" ht="15.6" customHeight="1">
      <c r="A63" s="75">
        <f t="shared" si="0"/>
        <v>38</v>
      </c>
      <c r="B63" s="98" t="s">
        <v>37</v>
      </c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100"/>
      <c r="AD63" s="2">
        <v>1636</v>
      </c>
      <c r="AE63" s="101"/>
      <c r="AF63" s="102"/>
      <c r="AG63" s="102"/>
      <c r="AH63" s="102"/>
      <c r="AI63" s="4" t="s">
        <v>17</v>
      </c>
    </row>
    <row r="64" spans="1:35" ht="15.6" customHeight="1">
      <c r="A64" s="75">
        <f t="shared" si="0"/>
        <v>39</v>
      </c>
      <c r="B64" s="98" t="s">
        <v>38</v>
      </c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100"/>
      <c r="AD64" s="2">
        <v>1637</v>
      </c>
      <c r="AE64" s="101"/>
      <c r="AF64" s="102"/>
      <c r="AG64" s="102"/>
      <c r="AH64" s="102"/>
      <c r="AI64" s="4" t="s">
        <v>17</v>
      </c>
    </row>
    <row r="65" spans="1:35" ht="15.6" customHeight="1">
      <c r="A65" s="75">
        <f t="shared" si="0"/>
        <v>40</v>
      </c>
      <c r="B65" s="98" t="s">
        <v>39</v>
      </c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100"/>
      <c r="AD65" s="2">
        <v>1638</v>
      </c>
      <c r="AE65" s="101"/>
      <c r="AF65" s="102"/>
      <c r="AG65" s="102"/>
      <c r="AH65" s="102"/>
      <c r="AI65" s="4" t="s">
        <v>17</v>
      </c>
    </row>
    <row r="66" spans="1:35" ht="15.6" customHeight="1">
      <c r="A66" s="75">
        <f t="shared" si="0"/>
        <v>41</v>
      </c>
      <c r="B66" s="98" t="s">
        <v>40</v>
      </c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100"/>
      <c r="AD66" s="2">
        <v>895</v>
      </c>
      <c r="AE66" s="101"/>
      <c r="AF66" s="102"/>
      <c r="AG66" s="102"/>
      <c r="AH66" s="102"/>
      <c r="AI66" s="4" t="s">
        <v>17</v>
      </c>
    </row>
    <row r="67" spans="1:35" ht="15.6" customHeight="1">
      <c r="A67" s="75">
        <f t="shared" si="0"/>
        <v>42</v>
      </c>
      <c r="B67" s="98" t="s">
        <v>41</v>
      </c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100"/>
      <c r="AD67" s="2">
        <v>867</v>
      </c>
      <c r="AE67" s="101"/>
      <c r="AF67" s="102"/>
      <c r="AG67" s="102"/>
      <c r="AH67" s="102"/>
      <c r="AI67" s="4" t="s">
        <v>17</v>
      </c>
    </row>
    <row r="68" spans="1:35" ht="15.6" customHeight="1">
      <c r="A68" s="75">
        <f t="shared" si="0"/>
        <v>43</v>
      </c>
      <c r="B68" s="98" t="s">
        <v>42</v>
      </c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100"/>
      <c r="AD68" s="2">
        <v>609</v>
      </c>
      <c r="AE68" s="101"/>
      <c r="AF68" s="102"/>
      <c r="AG68" s="102"/>
      <c r="AH68" s="102"/>
      <c r="AI68" s="4" t="s">
        <v>17</v>
      </c>
    </row>
    <row r="69" spans="1:35" ht="15.6" customHeight="1">
      <c r="A69" s="75">
        <f t="shared" si="0"/>
        <v>44</v>
      </c>
      <c r="B69" s="98" t="s">
        <v>43</v>
      </c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100"/>
      <c r="AD69" s="2">
        <v>1639</v>
      </c>
      <c r="AE69" s="101"/>
      <c r="AF69" s="102"/>
      <c r="AG69" s="102"/>
      <c r="AH69" s="102"/>
      <c r="AI69" s="4" t="s">
        <v>17</v>
      </c>
    </row>
    <row r="70" spans="1:35" ht="15.6" customHeight="1">
      <c r="A70" s="75">
        <f t="shared" si="0"/>
        <v>45</v>
      </c>
      <c r="B70" s="98" t="s">
        <v>44</v>
      </c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100"/>
      <c r="AD70" s="2">
        <v>1018</v>
      </c>
      <c r="AE70" s="101"/>
      <c r="AF70" s="102"/>
      <c r="AG70" s="102"/>
      <c r="AH70" s="102"/>
      <c r="AI70" s="4" t="s">
        <v>17</v>
      </c>
    </row>
    <row r="71" spans="1:35" ht="15.6" customHeight="1">
      <c r="A71" s="75">
        <f t="shared" si="0"/>
        <v>46</v>
      </c>
      <c r="B71" s="98" t="s">
        <v>45</v>
      </c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100"/>
      <c r="AD71" s="2">
        <v>162</v>
      </c>
      <c r="AE71" s="101"/>
      <c r="AF71" s="102"/>
      <c r="AG71" s="102"/>
      <c r="AH71" s="102"/>
      <c r="AI71" s="4" t="s">
        <v>17</v>
      </c>
    </row>
    <row r="72" spans="1:35" ht="15.6" customHeight="1">
      <c r="A72" s="75">
        <f t="shared" si="0"/>
        <v>47</v>
      </c>
      <c r="B72" s="98" t="s">
        <v>46</v>
      </c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100"/>
      <c r="AD72" s="2">
        <v>174</v>
      </c>
      <c r="AE72" s="101"/>
      <c r="AF72" s="102"/>
      <c r="AG72" s="102"/>
      <c r="AH72" s="102"/>
      <c r="AI72" s="4" t="s">
        <v>17</v>
      </c>
    </row>
    <row r="73" spans="1:35" ht="15.6" customHeight="1">
      <c r="A73" s="75">
        <f t="shared" si="0"/>
        <v>48</v>
      </c>
      <c r="B73" s="98" t="s">
        <v>47</v>
      </c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99"/>
      <c r="Z73" s="99"/>
      <c r="AA73" s="99"/>
      <c r="AB73" s="99"/>
      <c r="AC73" s="100"/>
      <c r="AD73" s="2">
        <v>610</v>
      </c>
      <c r="AE73" s="101">
        <f>(R7+R8+U7+U8+Y7+Y8+AB7+AB8+R24+U24+Y24+AB24)</f>
        <v>0</v>
      </c>
      <c r="AF73" s="102"/>
      <c r="AG73" s="102"/>
      <c r="AH73" s="102"/>
      <c r="AI73" s="4" t="s">
        <v>17</v>
      </c>
    </row>
    <row r="74" spans="1:35" ht="15.6" customHeight="1">
      <c r="A74" s="75">
        <f t="shared" si="0"/>
        <v>49</v>
      </c>
      <c r="B74" s="98" t="s">
        <v>48</v>
      </c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99"/>
      <c r="Z74" s="99"/>
      <c r="AA74" s="99"/>
      <c r="AB74" s="99"/>
      <c r="AC74" s="100"/>
      <c r="AD74" s="2">
        <v>746</v>
      </c>
      <c r="AE74" s="101"/>
      <c r="AF74" s="102"/>
      <c r="AG74" s="102"/>
      <c r="AH74" s="102"/>
      <c r="AI74" s="4" t="s">
        <v>17</v>
      </c>
    </row>
    <row r="75" spans="1:35" ht="15.6" customHeight="1">
      <c r="A75" s="75">
        <f t="shared" si="0"/>
        <v>50</v>
      </c>
      <c r="B75" s="98" t="s">
        <v>49</v>
      </c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100"/>
      <c r="AD75" s="2">
        <v>866</v>
      </c>
      <c r="AE75" s="101"/>
      <c r="AF75" s="102"/>
      <c r="AG75" s="102"/>
      <c r="AH75" s="102"/>
      <c r="AI75" s="4" t="s">
        <v>17</v>
      </c>
    </row>
    <row r="76" spans="1:35" ht="15.6" customHeight="1">
      <c r="A76" s="75">
        <f t="shared" si="0"/>
        <v>51</v>
      </c>
      <c r="B76" s="98" t="s">
        <v>50</v>
      </c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100"/>
      <c r="AD76" s="2">
        <v>607</v>
      </c>
      <c r="AE76" s="101"/>
      <c r="AF76" s="102"/>
      <c r="AG76" s="102"/>
      <c r="AH76" s="102"/>
      <c r="AI76" s="4" t="s">
        <v>17</v>
      </c>
    </row>
    <row r="77" spans="1:35" ht="15.6" customHeight="1">
      <c r="A77" s="75">
        <f t="shared" si="0"/>
        <v>52</v>
      </c>
      <c r="B77" s="195" t="s">
        <v>51</v>
      </c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7"/>
      <c r="AD77" s="8">
        <v>304</v>
      </c>
      <c r="AE77" s="101">
        <f>SUM(AE48:AH53)-SUM(AE56:AH76)</f>
        <v>0</v>
      </c>
      <c r="AF77" s="102"/>
      <c r="AG77" s="102"/>
      <c r="AH77" s="102"/>
      <c r="AI77" s="13" t="s">
        <v>19</v>
      </c>
    </row>
    <row r="78" spans="1:35">
      <c r="A78" s="203" t="s">
        <v>731</v>
      </c>
      <c r="B78" s="200"/>
      <c r="C78" s="200"/>
      <c r="D78" s="200"/>
      <c r="E78" s="200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200"/>
      <c r="R78" s="200"/>
      <c r="S78" s="200"/>
      <c r="T78" s="200"/>
      <c r="U78" s="200"/>
      <c r="V78" s="200"/>
      <c r="W78" s="200"/>
      <c r="X78" s="200"/>
      <c r="Y78" s="200"/>
      <c r="Z78" s="200"/>
      <c r="AA78" s="200"/>
      <c r="AB78" s="200"/>
      <c r="AC78" s="200"/>
      <c r="AD78" s="200"/>
      <c r="AE78" s="200"/>
      <c r="AF78" s="200"/>
      <c r="AG78" s="200"/>
      <c r="AH78" s="200"/>
      <c r="AI78" s="201"/>
    </row>
    <row r="79" spans="1:35">
      <c r="A79" s="204" t="s">
        <v>420</v>
      </c>
      <c r="B79" s="205"/>
      <c r="C79" s="205"/>
      <c r="D79" s="205"/>
      <c r="E79" s="205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6"/>
    </row>
    <row r="80" spans="1:35">
      <c r="A80" s="192" t="s">
        <v>421</v>
      </c>
      <c r="B80" s="193"/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4"/>
    </row>
    <row r="81" spans="1:36">
      <c r="A81" s="75">
        <v>53</v>
      </c>
      <c r="B81" s="207" t="s">
        <v>422</v>
      </c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208"/>
      <c r="R81" s="209" t="s">
        <v>423</v>
      </c>
      <c r="S81" s="210"/>
      <c r="T81" s="210"/>
      <c r="U81" s="210"/>
      <c r="V81" s="210"/>
      <c r="W81" s="211"/>
      <c r="X81" s="209" t="s">
        <v>424</v>
      </c>
      <c r="Y81" s="210"/>
      <c r="Z81" s="210"/>
      <c r="AA81" s="210"/>
      <c r="AB81" s="210"/>
      <c r="AC81" s="211"/>
      <c r="AD81" s="31">
        <v>31</v>
      </c>
      <c r="AE81" s="101">
        <f>IF(AE77&gt;0,AE77,0)</f>
        <v>0</v>
      </c>
      <c r="AF81" s="102"/>
      <c r="AG81" s="102"/>
      <c r="AH81" s="102"/>
      <c r="AI81" s="4" t="s">
        <v>6</v>
      </c>
    </row>
    <row r="82" spans="1:36" ht="14.45" customHeight="1">
      <c r="A82" s="75">
        <f>+A81+1</f>
        <v>54</v>
      </c>
      <c r="B82" s="98" t="s">
        <v>52</v>
      </c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100"/>
      <c r="R82" s="2">
        <v>18</v>
      </c>
      <c r="S82" s="101">
        <f>IF(AE518&gt;0,AE518,0)</f>
        <v>0</v>
      </c>
      <c r="T82" s="102"/>
      <c r="U82" s="102"/>
      <c r="V82" s="102"/>
      <c r="W82" s="118"/>
      <c r="X82" s="2">
        <v>19</v>
      </c>
      <c r="Y82" s="101"/>
      <c r="Z82" s="102"/>
      <c r="AA82" s="102"/>
      <c r="AB82" s="102"/>
      <c r="AC82" s="118"/>
      <c r="AD82" s="2">
        <v>20</v>
      </c>
      <c r="AE82" s="101">
        <f>(S82*0.1)-Y82</f>
        <v>0</v>
      </c>
      <c r="AF82" s="102"/>
      <c r="AG82" s="102"/>
      <c r="AH82" s="102"/>
      <c r="AI82" s="4" t="s">
        <v>6</v>
      </c>
      <c r="AJ82" s="86">
        <f>IF(S82&lt;=0,0,S82-AE518)</f>
        <v>0</v>
      </c>
    </row>
    <row r="83" spans="1:36" ht="14.45" customHeight="1">
      <c r="A83" s="75">
        <f t="shared" ref="A83:A86" si="1">+A82+1</f>
        <v>55</v>
      </c>
      <c r="B83" s="98" t="s">
        <v>53</v>
      </c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100"/>
      <c r="R83" s="2">
        <v>1109</v>
      </c>
      <c r="S83" s="101">
        <f>IF(AE400&gt;0,AE400,0)</f>
        <v>0</v>
      </c>
      <c r="T83" s="102"/>
      <c r="U83" s="102"/>
      <c r="V83" s="102"/>
      <c r="W83" s="118"/>
      <c r="X83" s="2">
        <v>1111</v>
      </c>
      <c r="Y83" s="101"/>
      <c r="Z83" s="102"/>
      <c r="AA83" s="102"/>
      <c r="AB83" s="102"/>
      <c r="AC83" s="118"/>
      <c r="AD83" s="2">
        <v>1113</v>
      </c>
      <c r="AE83" s="101">
        <f>(S83*0.27)-Y83</f>
        <v>0</v>
      </c>
      <c r="AF83" s="102"/>
      <c r="AG83" s="102"/>
      <c r="AH83" s="102"/>
      <c r="AI83" s="4" t="s">
        <v>6</v>
      </c>
      <c r="AJ83" s="86">
        <f>IF(S82&lt;=0,0,S83-AE400)</f>
        <v>0</v>
      </c>
    </row>
    <row r="84" spans="1:36" ht="24" customHeight="1">
      <c r="A84" s="75">
        <f t="shared" si="1"/>
        <v>56</v>
      </c>
      <c r="B84" s="115" t="s">
        <v>625</v>
      </c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7"/>
      <c r="R84" s="2">
        <v>1640</v>
      </c>
      <c r="S84" s="101"/>
      <c r="T84" s="102"/>
      <c r="U84" s="102"/>
      <c r="V84" s="102"/>
      <c r="W84" s="118"/>
      <c r="X84" s="2">
        <v>1641</v>
      </c>
      <c r="Y84" s="101"/>
      <c r="Z84" s="102"/>
      <c r="AA84" s="102"/>
      <c r="AB84" s="102"/>
      <c r="AC84" s="118"/>
      <c r="AD84" s="2">
        <v>1642</v>
      </c>
      <c r="AE84" s="101">
        <f>(S84*0.25)-Y84</f>
        <v>0</v>
      </c>
      <c r="AF84" s="102"/>
      <c r="AG84" s="102"/>
      <c r="AH84" s="102"/>
      <c r="AI84" s="4" t="s">
        <v>6</v>
      </c>
      <c r="AJ84" s="86"/>
    </row>
    <row r="85" spans="1:36" ht="14.45" customHeight="1">
      <c r="A85" s="75">
        <f t="shared" si="1"/>
        <v>57</v>
      </c>
      <c r="B85" s="98" t="s">
        <v>54</v>
      </c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100"/>
      <c r="R85" s="2">
        <v>187</v>
      </c>
      <c r="S85" s="101"/>
      <c r="T85" s="102"/>
      <c r="U85" s="102"/>
      <c r="V85" s="102"/>
      <c r="W85" s="118"/>
      <c r="X85" s="2">
        <v>188</v>
      </c>
      <c r="Y85" s="101"/>
      <c r="Z85" s="102"/>
      <c r="AA85" s="102"/>
      <c r="AB85" s="102"/>
      <c r="AC85" s="118"/>
      <c r="AD85" s="2">
        <v>189</v>
      </c>
      <c r="AE85" s="101">
        <f>(S85*0.25)-Y85</f>
        <v>0</v>
      </c>
      <c r="AF85" s="102"/>
      <c r="AG85" s="102"/>
      <c r="AH85" s="102"/>
      <c r="AI85" s="4" t="s">
        <v>6</v>
      </c>
      <c r="AJ85" s="86"/>
    </row>
    <row r="86" spans="1:36" ht="14.45" customHeight="1">
      <c r="A86" s="106">
        <f t="shared" si="1"/>
        <v>58</v>
      </c>
      <c r="B86" s="98" t="s">
        <v>55</v>
      </c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100"/>
      <c r="R86" s="2">
        <v>1037</v>
      </c>
      <c r="S86" s="101"/>
      <c r="T86" s="102"/>
      <c r="U86" s="102"/>
      <c r="V86" s="102"/>
      <c r="W86" s="118"/>
      <c r="X86" s="2">
        <v>1038</v>
      </c>
      <c r="Y86" s="101"/>
      <c r="Z86" s="102"/>
      <c r="AA86" s="102"/>
      <c r="AB86" s="102"/>
      <c r="AC86" s="118"/>
      <c r="AD86" s="2">
        <v>1039</v>
      </c>
      <c r="AE86" s="101">
        <f>(S86*0.25)-Y86</f>
        <v>0</v>
      </c>
      <c r="AF86" s="102"/>
      <c r="AG86" s="102"/>
      <c r="AH86" s="102"/>
      <c r="AI86" s="4" t="s">
        <v>6</v>
      </c>
      <c r="AJ86" s="86"/>
    </row>
    <row r="87" spans="1:36" ht="25.5" customHeight="1">
      <c r="A87" s="107"/>
      <c r="B87" s="103" t="s">
        <v>688</v>
      </c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5"/>
      <c r="R87" s="2">
        <v>1892</v>
      </c>
      <c r="S87" s="101"/>
      <c r="T87" s="102"/>
      <c r="U87" s="102"/>
      <c r="V87" s="102"/>
      <c r="W87" s="118"/>
      <c r="X87" s="2">
        <v>1893</v>
      </c>
      <c r="Y87" s="101"/>
      <c r="Z87" s="102"/>
      <c r="AA87" s="102"/>
      <c r="AB87" s="102"/>
      <c r="AC87" s="118"/>
      <c r="AD87" s="2">
        <v>1894</v>
      </c>
      <c r="AE87" s="101">
        <f t="shared" ref="AE87:AE91" si="2">(S87*0.25)-Y87</f>
        <v>0</v>
      </c>
      <c r="AF87" s="102"/>
      <c r="AG87" s="102"/>
      <c r="AH87" s="102"/>
      <c r="AI87" s="4" t="s">
        <v>6</v>
      </c>
      <c r="AJ87" s="86"/>
    </row>
    <row r="88" spans="1:36" ht="14.45" customHeight="1">
      <c r="A88" s="107"/>
      <c r="B88" s="103" t="s">
        <v>689</v>
      </c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5"/>
      <c r="R88" s="2">
        <v>1895</v>
      </c>
      <c r="S88" s="101"/>
      <c r="T88" s="102"/>
      <c r="U88" s="102"/>
      <c r="V88" s="102"/>
      <c r="W88" s="118"/>
      <c r="X88" s="2">
        <v>1896</v>
      </c>
      <c r="Y88" s="101"/>
      <c r="Z88" s="102"/>
      <c r="AA88" s="102"/>
      <c r="AB88" s="102"/>
      <c r="AC88" s="118"/>
      <c r="AD88" s="2">
        <v>1897</v>
      </c>
      <c r="AE88" s="101">
        <f t="shared" si="2"/>
        <v>0</v>
      </c>
      <c r="AF88" s="102"/>
      <c r="AG88" s="102"/>
      <c r="AH88" s="102"/>
      <c r="AI88" s="4" t="s">
        <v>6</v>
      </c>
      <c r="AJ88" s="86"/>
    </row>
    <row r="89" spans="1:36" ht="14.45" customHeight="1">
      <c r="A89" s="107"/>
      <c r="B89" s="103" t="s">
        <v>690</v>
      </c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5"/>
      <c r="R89" s="2">
        <v>1898</v>
      </c>
      <c r="S89" s="101"/>
      <c r="T89" s="102"/>
      <c r="U89" s="102"/>
      <c r="V89" s="102"/>
      <c r="W89" s="118"/>
      <c r="X89" s="2">
        <v>1899</v>
      </c>
      <c r="Y89" s="101"/>
      <c r="Z89" s="102"/>
      <c r="AA89" s="102"/>
      <c r="AB89" s="102"/>
      <c r="AC89" s="118"/>
      <c r="AD89" s="2">
        <v>1900</v>
      </c>
      <c r="AE89" s="101">
        <f t="shared" si="2"/>
        <v>0</v>
      </c>
      <c r="AF89" s="102"/>
      <c r="AG89" s="102"/>
      <c r="AH89" s="102"/>
      <c r="AI89" s="4" t="s">
        <v>6</v>
      </c>
      <c r="AJ89" s="86"/>
    </row>
    <row r="90" spans="1:36" ht="14.45" customHeight="1">
      <c r="A90" s="107"/>
      <c r="B90" s="103" t="s">
        <v>691</v>
      </c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5"/>
      <c r="R90" s="2">
        <v>1901</v>
      </c>
      <c r="S90" s="101"/>
      <c r="T90" s="102"/>
      <c r="U90" s="102"/>
      <c r="V90" s="102"/>
      <c r="W90" s="118"/>
      <c r="X90" s="2">
        <v>1902</v>
      </c>
      <c r="Y90" s="101"/>
      <c r="Z90" s="102"/>
      <c r="AA90" s="102"/>
      <c r="AB90" s="102"/>
      <c r="AC90" s="118"/>
      <c r="AD90" s="2">
        <v>1903</v>
      </c>
      <c r="AE90" s="101">
        <f t="shared" si="2"/>
        <v>0</v>
      </c>
      <c r="AF90" s="102"/>
      <c r="AG90" s="102"/>
      <c r="AH90" s="102"/>
      <c r="AI90" s="4" t="s">
        <v>6</v>
      </c>
      <c r="AJ90" s="86"/>
    </row>
    <row r="91" spans="1:36" ht="14.45" customHeight="1">
      <c r="A91" s="108"/>
      <c r="B91" s="103" t="s">
        <v>692</v>
      </c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5"/>
      <c r="R91" s="2">
        <v>1912</v>
      </c>
      <c r="S91" s="101"/>
      <c r="T91" s="102"/>
      <c r="U91" s="102"/>
      <c r="V91" s="102"/>
      <c r="W91" s="118"/>
      <c r="X91" s="119"/>
      <c r="Y91" s="120"/>
      <c r="Z91" s="120"/>
      <c r="AA91" s="120"/>
      <c r="AB91" s="120"/>
      <c r="AC91" s="121"/>
      <c r="AD91" s="2">
        <v>1913</v>
      </c>
      <c r="AE91" s="101">
        <f t="shared" si="2"/>
        <v>0</v>
      </c>
      <c r="AF91" s="102"/>
      <c r="AG91" s="102"/>
      <c r="AH91" s="102"/>
      <c r="AI91" s="4" t="s">
        <v>6</v>
      </c>
      <c r="AJ91" s="86"/>
    </row>
    <row r="92" spans="1:36" ht="14.45" customHeight="1">
      <c r="A92" s="75">
        <f>+A86+1</f>
        <v>59</v>
      </c>
      <c r="B92" s="98" t="s">
        <v>56</v>
      </c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100"/>
      <c r="R92" s="2">
        <v>77</v>
      </c>
      <c r="S92" s="101"/>
      <c r="T92" s="102"/>
      <c r="U92" s="102"/>
      <c r="V92" s="102"/>
      <c r="W92" s="118"/>
      <c r="X92" s="2">
        <v>74</v>
      </c>
      <c r="Y92" s="101"/>
      <c r="Z92" s="102"/>
      <c r="AA92" s="102"/>
      <c r="AB92" s="102"/>
      <c r="AC92" s="118"/>
      <c r="AD92" s="2">
        <v>79</v>
      </c>
      <c r="AE92" s="101">
        <f>(S92*0.4)-Y92</f>
        <v>0</v>
      </c>
      <c r="AF92" s="102"/>
      <c r="AG92" s="102"/>
      <c r="AH92" s="102"/>
      <c r="AI92" s="4" t="s">
        <v>6</v>
      </c>
      <c r="AJ92" s="86"/>
    </row>
    <row r="93" spans="1:36" ht="14.45" customHeight="1">
      <c r="A93" s="75">
        <f>+A92+1</f>
        <v>60</v>
      </c>
      <c r="B93" s="98" t="s">
        <v>57</v>
      </c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100"/>
      <c r="R93" s="2">
        <v>1040</v>
      </c>
      <c r="S93" s="101"/>
      <c r="T93" s="102"/>
      <c r="U93" s="102"/>
      <c r="V93" s="102"/>
      <c r="W93" s="118"/>
      <c r="X93" s="119"/>
      <c r="Y93" s="120"/>
      <c r="Z93" s="120"/>
      <c r="AA93" s="120"/>
      <c r="AB93" s="120"/>
      <c r="AC93" s="121"/>
      <c r="AD93" s="2">
        <v>1041</v>
      </c>
      <c r="AE93" s="101"/>
      <c r="AF93" s="102"/>
      <c r="AG93" s="102"/>
      <c r="AH93" s="102"/>
      <c r="AI93" s="4" t="s">
        <v>6</v>
      </c>
      <c r="AJ93" s="86"/>
    </row>
    <row r="94" spans="1:36" ht="14.45" customHeight="1">
      <c r="A94" s="75">
        <f t="shared" ref="A94:A115" si="3">+A93+1</f>
        <v>61</v>
      </c>
      <c r="B94" s="98" t="s">
        <v>58</v>
      </c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100"/>
      <c r="AD94" s="2">
        <v>1042</v>
      </c>
      <c r="AE94" s="101"/>
      <c r="AF94" s="102"/>
      <c r="AG94" s="102"/>
      <c r="AH94" s="102"/>
      <c r="AI94" s="4" t="s">
        <v>6</v>
      </c>
      <c r="AJ94" s="86"/>
    </row>
    <row r="95" spans="1:36" ht="14.45" customHeight="1">
      <c r="A95" s="75">
        <f t="shared" si="3"/>
        <v>62</v>
      </c>
      <c r="B95" s="98" t="s">
        <v>59</v>
      </c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100"/>
      <c r="R95" s="2">
        <v>824</v>
      </c>
      <c r="S95" s="101"/>
      <c r="T95" s="102"/>
      <c r="U95" s="102"/>
      <c r="V95" s="102"/>
      <c r="W95" s="118"/>
      <c r="X95" s="119"/>
      <c r="Y95" s="120"/>
      <c r="Z95" s="120"/>
      <c r="AA95" s="120"/>
      <c r="AB95" s="120"/>
      <c r="AC95" s="121"/>
      <c r="AD95" s="2">
        <v>825</v>
      </c>
      <c r="AE95" s="101"/>
      <c r="AF95" s="102"/>
      <c r="AG95" s="102"/>
      <c r="AH95" s="102"/>
      <c r="AI95" s="4" t="s">
        <v>6</v>
      </c>
      <c r="AJ95" s="86"/>
    </row>
    <row r="96" spans="1:36" ht="14.45" customHeight="1">
      <c r="A96" s="75">
        <f t="shared" si="3"/>
        <v>63</v>
      </c>
      <c r="B96" s="98" t="s">
        <v>60</v>
      </c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100"/>
      <c r="R96" s="2">
        <v>1043</v>
      </c>
      <c r="S96" s="101"/>
      <c r="T96" s="102"/>
      <c r="U96" s="102"/>
      <c r="V96" s="102"/>
      <c r="W96" s="118"/>
      <c r="X96" s="2">
        <v>1102</v>
      </c>
      <c r="Y96" s="101"/>
      <c r="Z96" s="102"/>
      <c r="AA96" s="102"/>
      <c r="AB96" s="102"/>
      <c r="AC96" s="118"/>
      <c r="AD96" s="2">
        <v>1044</v>
      </c>
      <c r="AE96" s="101">
        <f>(S96*0.1)-Y96</f>
        <v>0</v>
      </c>
      <c r="AF96" s="102"/>
      <c r="AG96" s="102"/>
      <c r="AH96" s="102"/>
      <c r="AI96" s="4" t="s">
        <v>6</v>
      </c>
      <c r="AJ96" s="86"/>
    </row>
    <row r="97" spans="1:36" ht="14.45" customHeight="1">
      <c r="A97" s="75">
        <f t="shared" si="3"/>
        <v>64</v>
      </c>
      <c r="B97" s="98" t="s">
        <v>61</v>
      </c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100"/>
      <c r="R97" s="2">
        <v>113</v>
      </c>
      <c r="S97" s="101"/>
      <c r="T97" s="102"/>
      <c r="U97" s="102"/>
      <c r="V97" s="102"/>
      <c r="W97" s="118"/>
      <c r="X97" s="2">
        <v>1007</v>
      </c>
      <c r="Y97" s="101"/>
      <c r="Z97" s="102"/>
      <c r="AA97" s="102"/>
      <c r="AB97" s="102"/>
      <c r="AC97" s="118"/>
      <c r="AD97" s="2">
        <v>114</v>
      </c>
      <c r="AE97" s="101">
        <f>(S97*0.4)-Y97</f>
        <v>0</v>
      </c>
      <c r="AF97" s="102"/>
      <c r="AG97" s="102"/>
      <c r="AH97" s="102"/>
      <c r="AI97" s="4" t="s">
        <v>6</v>
      </c>
      <c r="AJ97" s="86"/>
    </row>
    <row r="98" spans="1:36" ht="35.25" customHeight="1">
      <c r="A98" s="75">
        <f t="shared" si="3"/>
        <v>65</v>
      </c>
      <c r="B98" s="202" t="s">
        <v>62</v>
      </c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7"/>
      <c r="R98" s="2">
        <v>1829</v>
      </c>
      <c r="S98" s="101"/>
      <c r="T98" s="102"/>
      <c r="U98" s="102"/>
      <c r="V98" s="102"/>
      <c r="W98" s="118"/>
      <c r="X98" s="119"/>
      <c r="Y98" s="120"/>
      <c r="Z98" s="120"/>
      <c r="AA98" s="120"/>
      <c r="AB98" s="120"/>
      <c r="AC98" s="121"/>
      <c r="AD98" s="2">
        <v>1830</v>
      </c>
      <c r="AE98" s="101">
        <f>S98*0.1</f>
        <v>0</v>
      </c>
      <c r="AF98" s="102"/>
      <c r="AG98" s="102"/>
      <c r="AH98" s="102"/>
      <c r="AI98" s="4" t="s">
        <v>6</v>
      </c>
      <c r="AJ98" s="86"/>
    </row>
    <row r="99" spans="1:36" ht="14.45" customHeight="1">
      <c r="A99" s="75">
        <f t="shared" si="3"/>
        <v>66</v>
      </c>
      <c r="B99" s="98" t="s">
        <v>63</v>
      </c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100"/>
      <c r="R99" s="2">
        <v>1835</v>
      </c>
      <c r="S99" s="101"/>
      <c r="T99" s="102"/>
      <c r="U99" s="102"/>
      <c r="V99" s="102"/>
      <c r="W99" s="118"/>
      <c r="X99" s="2">
        <v>1836</v>
      </c>
      <c r="Y99" s="101"/>
      <c r="Z99" s="102"/>
      <c r="AA99" s="102"/>
      <c r="AB99" s="102"/>
      <c r="AC99" s="118"/>
      <c r="AD99" s="2">
        <v>1837</v>
      </c>
      <c r="AE99" s="101"/>
      <c r="AF99" s="102"/>
      <c r="AG99" s="102"/>
      <c r="AH99" s="102"/>
      <c r="AI99" s="4" t="s">
        <v>6</v>
      </c>
    </row>
    <row r="100" spans="1:36" ht="14.45" customHeight="1">
      <c r="A100" s="75">
        <f t="shared" si="3"/>
        <v>67</v>
      </c>
      <c r="B100" s="98" t="s">
        <v>64</v>
      </c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100"/>
      <c r="R100" s="2">
        <v>908</v>
      </c>
      <c r="S100" s="101"/>
      <c r="T100" s="102"/>
      <c r="U100" s="102"/>
      <c r="V100" s="102"/>
      <c r="W100" s="118"/>
      <c r="X100" s="119"/>
      <c r="Y100" s="120"/>
      <c r="Z100" s="120"/>
      <c r="AA100" s="120"/>
      <c r="AB100" s="120"/>
      <c r="AC100" s="121"/>
      <c r="AD100" s="2">
        <v>909</v>
      </c>
      <c r="AE100" s="101"/>
      <c r="AF100" s="102"/>
      <c r="AG100" s="102"/>
      <c r="AH100" s="102"/>
      <c r="AI100" s="4" t="s">
        <v>6</v>
      </c>
    </row>
    <row r="101" spans="1:36" ht="14.45" customHeight="1">
      <c r="A101" s="75">
        <f t="shared" si="3"/>
        <v>68</v>
      </c>
      <c r="B101" s="98" t="s">
        <v>65</v>
      </c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100"/>
      <c r="R101" s="2">
        <v>951</v>
      </c>
      <c r="S101" s="101"/>
      <c r="T101" s="102"/>
      <c r="U101" s="102"/>
      <c r="V101" s="102"/>
      <c r="W101" s="118"/>
      <c r="X101" s="119"/>
      <c r="Y101" s="120"/>
      <c r="Z101" s="120"/>
      <c r="AA101" s="120"/>
      <c r="AB101" s="120"/>
      <c r="AC101" s="121"/>
      <c r="AD101" s="2">
        <v>952</v>
      </c>
      <c r="AE101" s="101">
        <f>S101*0.1</f>
        <v>0</v>
      </c>
      <c r="AF101" s="102"/>
      <c r="AG101" s="102"/>
      <c r="AH101" s="102"/>
      <c r="AI101" s="4" t="s">
        <v>6</v>
      </c>
    </row>
    <row r="102" spans="1:36" ht="14.45" customHeight="1">
      <c r="A102" s="75">
        <f t="shared" si="3"/>
        <v>69</v>
      </c>
      <c r="B102" s="98" t="s">
        <v>66</v>
      </c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100"/>
      <c r="R102" s="2">
        <v>753</v>
      </c>
      <c r="S102" s="101"/>
      <c r="T102" s="102"/>
      <c r="U102" s="102"/>
      <c r="V102" s="102"/>
      <c r="W102" s="118"/>
      <c r="X102" s="2">
        <v>754</v>
      </c>
      <c r="Y102" s="101"/>
      <c r="Z102" s="102"/>
      <c r="AA102" s="102"/>
      <c r="AB102" s="102"/>
      <c r="AC102" s="118"/>
      <c r="AD102" s="2">
        <v>755</v>
      </c>
      <c r="AE102" s="101">
        <f>(S102*0.35)-Y102</f>
        <v>0</v>
      </c>
      <c r="AF102" s="102"/>
      <c r="AG102" s="102"/>
      <c r="AH102" s="102"/>
      <c r="AI102" s="4" t="s">
        <v>6</v>
      </c>
    </row>
    <row r="103" spans="1:36" ht="14.45" customHeight="1">
      <c r="A103" s="75">
        <f t="shared" si="3"/>
        <v>70</v>
      </c>
      <c r="B103" s="98" t="s">
        <v>67</v>
      </c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100"/>
      <c r="R103" s="2">
        <v>133</v>
      </c>
      <c r="S103" s="101"/>
      <c r="T103" s="102"/>
      <c r="U103" s="102"/>
      <c r="V103" s="102"/>
      <c r="W103" s="118"/>
      <c r="X103" s="2">
        <v>138</v>
      </c>
      <c r="Y103" s="101"/>
      <c r="Z103" s="102"/>
      <c r="AA103" s="102"/>
      <c r="AB103" s="102"/>
      <c r="AC103" s="118"/>
      <c r="AD103" s="2">
        <v>134</v>
      </c>
      <c r="AE103" s="101"/>
      <c r="AF103" s="102"/>
      <c r="AG103" s="102"/>
      <c r="AH103" s="102"/>
      <c r="AI103" s="4" t="s">
        <v>6</v>
      </c>
    </row>
    <row r="104" spans="1:36" ht="14.45" customHeight="1">
      <c r="A104" s="75">
        <f t="shared" si="3"/>
        <v>71</v>
      </c>
      <c r="B104" s="98" t="s">
        <v>68</v>
      </c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100"/>
      <c r="R104" s="2">
        <v>32</v>
      </c>
      <c r="S104" s="101"/>
      <c r="T104" s="102"/>
      <c r="U104" s="102"/>
      <c r="V104" s="102"/>
      <c r="W104" s="118"/>
      <c r="X104" s="2">
        <v>76</v>
      </c>
      <c r="Y104" s="101"/>
      <c r="Z104" s="102"/>
      <c r="AA104" s="102"/>
      <c r="AB104" s="102"/>
      <c r="AC104" s="118"/>
      <c r="AD104" s="2">
        <v>34</v>
      </c>
      <c r="AE104" s="101"/>
      <c r="AF104" s="102"/>
      <c r="AG104" s="102"/>
      <c r="AH104" s="102"/>
      <c r="AI104" s="4" t="s">
        <v>6</v>
      </c>
    </row>
    <row r="105" spans="1:36" ht="14.45" customHeight="1">
      <c r="A105" s="75">
        <f t="shared" si="3"/>
        <v>72</v>
      </c>
      <c r="B105" s="98" t="s">
        <v>69</v>
      </c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100"/>
      <c r="R105" s="2">
        <v>1643</v>
      </c>
      <c r="S105" s="101"/>
      <c r="T105" s="102"/>
      <c r="U105" s="102"/>
      <c r="V105" s="102"/>
      <c r="W105" s="118"/>
      <c r="X105" s="119"/>
      <c r="Y105" s="120"/>
      <c r="Z105" s="120"/>
      <c r="AA105" s="120"/>
      <c r="AB105" s="120"/>
      <c r="AC105" s="121"/>
      <c r="AD105" s="2">
        <v>1644</v>
      </c>
      <c r="AE105" s="101">
        <f>S105*0.25</f>
        <v>0</v>
      </c>
      <c r="AF105" s="102"/>
      <c r="AG105" s="102"/>
      <c r="AH105" s="102"/>
      <c r="AI105" s="4" t="s">
        <v>6</v>
      </c>
    </row>
    <row r="106" spans="1:36" ht="23.45" customHeight="1">
      <c r="A106" s="75">
        <f t="shared" si="3"/>
        <v>73</v>
      </c>
      <c r="B106" s="98" t="s">
        <v>624</v>
      </c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99"/>
      <c r="X106" s="99"/>
      <c r="Y106" s="99"/>
      <c r="Z106" s="99"/>
      <c r="AA106" s="99"/>
      <c r="AB106" s="99"/>
      <c r="AC106" s="100"/>
      <c r="AD106" s="2">
        <v>911</v>
      </c>
      <c r="AE106" s="101"/>
      <c r="AF106" s="102"/>
      <c r="AG106" s="102"/>
      <c r="AH106" s="102"/>
      <c r="AI106" s="4" t="s">
        <v>6</v>
      </c>
    </row>
    <row r="107" spans="1:36" ht="23.45" customHeight="1">
      <c r="A107" s="75">
        <f t="shared" si="3"/>
        <v>74</v>
      </c>
      <c r="B107" s="98" t="s">
        <v>693</v>
      </c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99"/>
      <c r="Z107" s="99"/>
      <c r="AA107" s="99"/>
      <c r="AB107" s="99"/>
      <c r="AC107" s="100"/>
      <c r="AD107" s="2">
        <v>913</v>
      </c>
      <c r="AE107" s="101"/>
      <c r="AF107" s="102"/>
      <c r="AG107" s="102"/>
      <c r="AH107" s="102"/>
      <c r="AI107" s="4" t="s">
        <v>6</v>
      </c>
    </row>
    <row r="108" spans="1:36" ht="14.45" customHeight="1">
      <c r="A108" s="75">
        <f t="shared" si="3"/>
        <v>75</v>
      </c>
      <c r="B108" s="98" t="s">
        <v>695</v>
      </c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  <c r="Y108" s="99"/>
      <c r="Z108" s="99"/>
      <c r="AA108" s="99"/>
      <c r="AB108" s="99"/>
      <c r="AC108" s="100"/>
      <c r="AD108" s="2">
        <v>923</v>
      </c>
      <c r="AE108" s="101"/>
      <c r="AF108" s="102"/>
      <c r="AG108" s="102"/>
      <c r="AH108" s="102"/>
      <c r="AI108" s="4" t="s">
        <v>6</v>
      </c>
    </row>
    <row r="109" spans="1:36" ht="14.45" customHeight="1">
      <c r="A109" s="75">
        <f t="shared" si="3"/>
        <v>76</v>
      </c>
      <c r="B109" s="98" t="s">
        <v>694</v>
      </c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  <c r="Y109" s="99"/>
      <c r="Z109" s="99"/>
      <c r="AA109" s="99"/>
      <c r="AB109" s="99"/>
      <c r="AC109" s="100"/>
      <c r="AD109" s="2">
        <v>924</v>
      </c>
      <c r="AE109" s="101"/>
      <c r="AF109" s="102"/>
      <c r="AG109" s="102"/>
      <c r="AH109" s="102"/>
      <c r="AI109" s="4" t="s">
        <v>6</v>
      </c>
    </row>
    <row r="110" spans="1:36" ht="21.95" customHeight="1">
      <c r="A110" s="75">
        <f t="shared" si="3"/>
        <v>77</v>
      </c>
      <c r="B110" s="98" t="s">
        <v>697</v>
      </c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99"/>
      <c r="AC110" s="100"/>
      <c r="AD110" s="2">
        <v>1051</v>
      </c>
      <c r="AE110" s="101"/>
      <c r="AF110" s="102"/>
      <c r="AG110" s="102"/>
      <c r="AH110" s="102"/>
      <c r="AI110" s="4" t="s">
        <v>6</v>
      </c>
    </row>
    <row r="111" spans="1:36" ht="21.95" customHeight="1">
      <c r="A111" s="75">
        <f t="shared" si="3"/>
        <v>78</v>
      </c>
      <c r="B111" s="98" t="s">
        <v>696</v>
      </c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  <c r="Y111" s="99"/>
      <c r="Z111" s="99"/>
      <c r="AA111" s="99"/>
      <c r="AB111" s="99"/>
      <c r="AC111" s="100"/>
      <c r="AD111" s="2">
        <v>1052</v>
      </c>
      <c r="AE111" s="101"/>
      <c r="AF111" s="102"/>
      <c r="AG111" s="102"/>
      <c r="AH111" s="102"/>
      <c r="AI111" s="4" t="s">
        <v>6</v>
      </c>
    </row>
    <row r="112" spans="1:36" ht="14.45" customHeight="1">
      <c r="A112" s="75">
        <f t="shared" si="3"/>
        <v>79</v>
      </c>
      <c r="B112" s="98" t="s">
        <v>698</v>
      </c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  <c r="X112" s="99"/>
      <c r="Y112" s="99"/>
      <c r="Z112" s="99"/>
      <c r="AA112" s="99"/>
      <c r="AB112" s="99"/>
      <c r="AC112" s="100"/>
      <c r="AD112" s="2">
        <v>21</v>
      </c>
      <c r="AE112" s="101"/>
      <c r="AF112" s="102"/>
      <c r="AG112" s="102"/>
      <c r="AH112" s="102"/>
      <c r="AI112" s="4" t="s">
        <v>6</v>
      </c>
    </row>
    <row r="113" spans="1:35" ht="14.45" customHeight="1">
      <c r="A113" s="75">
        <f t="shared" si="3"/>
        <v>80</v>
      </c>
      <c r="B113" s="98" t="s">
        <v>701</v>
      </c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  <c r="Y113" s="99"/>
      <c r="Z113" s="99"/>
      <c r="AA113" s="99"/>
      <c r="AB113" s="99"/>
      <c r="AC113" s="100"/>
      <c r="AD113" s="2">
        <v>43</v>
      </c>
      <c r="AE113" s="101"/>
      <c r="AF113" s="102"/>
      <c r="AG113" s="102"/>
      <c r="AH113" s="102"/>
      <c r="AI113" s="4" t="s">
        <v>6</v>
      </c>
    </row>
    <row r="114" spans="1:35" ht="14.45" customHeight="1">
      <c r="A114" s="75">
        <f t="shared" si="3"/>
        <v>81</v>
      </c>
      <c r="B114" s="98" t="s">
        <v>699</v>
      </c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  <c r="T114" s="99"/>
      <c r="U114" s="99"/>
      <c r="V114" s="99"/>
      <c r="W114" s="99"/>
      <c r="X114" s="99"/>
      <c r="Y114" s="99"/>
      <c r="Z114" s="99"/>
      <c r="AA114" s="99"/>
      <c r="AB114" s="99"/>
      <c r="AC114" s="100"/>
      <c r="AD114" s="2">
        <v>767</v>
      </c>
      <c r="AE114" s="101"/>
      <c r="AF114" s="102"/>
      <c r="AG114" s="102"/>
      <c r="AH114" s="102"/>
      <c r="AI114" s="4" t="s">
        <v>6</v>
      </c>
    </row>
    <row r="115" spans="1:35" ht="14.45" customHeight="1">
      <c r="A115" s="75">
        <f t="shared" si="3"/>
        <v>82</v>
      </c>
      <c r="B115" s="98" t="s">
        <v>700</v>
      </c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  <c r="Y115" s="99"/>
      <c r="Z115" s="99"/>
      <c r="AA115" s="99"/>
      <c r="AB115" s="99"/>
      <c r="AC115" s="100"/>
      <c r="AD115" s="2">
        <v>862</v>
      </c>
      <c r="AE115" s="101"/>
      <c r="AF115" s="102"/>
      <c r="AG115" s="102"/>
      <c r="AH115" s="102"/>
      <c r="AI115" s="4" t="s">
        <v>6</v>
      </c>
    </row>
    <row r="116" spans="1:35">
      <c r="A116" s="212" t="s">
        <v>702</v>
      </c>
      <c r="B116" s="213"/>
      <c r="C116" s="213"/>
      <c r="D116" s="213"/>
      <c r="E116" s="213"/>
      <c r="F116" s="213"/>
      <c r="G116" s="213"/>
      <c r="H116" s="213"/>
      <c r="I116" s="213"/>
      <c r="J116" s="213"/>
      <c r="K116" s="213"/>
      <c r="L116" s="213"/>
      <c r="M116" s="213"/>
      <c r="N116" s="213"/>
      <c r="O116" s="213"/>
      <c r="P116" s="213"/>
      <c r="Q116" s="213"/>
      <c r="R116" s="213"/>
      <c r="S116" s="213"/>
      <c r="T116" s="213"/>
      <c r="U116" s="213"/>
      <c r="V116" s="213"/>
      <c r="W116" s="213"/>
      <c r="X116" s="213"/>
      <c r="Y116" s="213"/>
      <c r="Z116" s="213"/>
      <c r="AA116" s="213"/>
      <c r="AB116" s="213"/>
      <c r="AC116" s="213"/>
      <c r="AD116" s="213"/>
      <c r="AE116" s="213"/>
      <c r="AF116" s="213"/>
      <c r="AG116" s="213"/>
      <c r="AH116" s="213"/>
      <c r="AI116" s="214"/>
    </row>
    <row r="117" spans="1:35">
      <c r="A117" s="112" t="s">
        <v>425</v>
      </c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  <c r="AH117" s="113"/>
      <c r="AI117" s="114"/>
    </row>
    <row r="118" spans="1:35" ht="29.1" customHeight="1">
      <c r="A118" s="75">
        <v>83</v>
      </c>
      <c r="B118" s="115" t="s">
        <v>703</v>
      </c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7"/>
      <c r="R118" s="2">
        <v>51</v>
      </c>
      <c r="S118" s="101"/>
      <c r="T118" s="102"/>
      <c r="U118" s="102"/>
      <c r="V118" s="102"/>
      <c r="W118" s="118"/>
      <c r="X118" s="2">
        <v>63</v>
      </c>
      <c r="Y118" s="101"/>
      <c r="Z118" s="102"/>
      <c r="AA118" s="102"/>
      <c r="AB118" s="102"/>
      <c r="AC118" s="118"/>
      <c r="AD118" s="2">
        <v>71</v>
      </c>
      <c r="AE118" s="101">
        <f>+S118+Y118</f>
        <v>0</v>
      </c>
      <c r="AF118" s="102"/>
      <c r="AG118" s="102"/>
      <c r="AH118" s="102"/>
      <c r="AI118" s="12" t="s">
        <v>17</v>
      </c>
    </row>
    <row r="119" spans="1:35">
      <c r="A119" s="106">
        <f>+A118+1</f>
        <v>84</v>
      </c>
      <c r="B119" s="103" t="s">
        <v>705</v>
      </c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4"/>
      <c r="Z119" s="104"/>
      <c r="AA119" s="104"/>
      <c r="AB119" s="104"/>
      <c r="AC119" s="105"/>
      <c r="AD119" s="2">
        <v>36</v>
      </c>
      <c r="AE119" s="101"/>
      <c r="AF119" s="102"/>
      <c r="AG119" s="102"/>
      <c r="AH119" s="102"/>
      <c r="AI119" s="12" t="s">
        <v>17</v>
      </c>
    </row>
    <row r="120" spans="1:35">
      <c r="A120" s="107"/>
      <c r="B120" s="103" t="s">
        <v>726</v>
      </c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4"/>
      <c r="Z120" s="104"/>
      <c r="AA120" s="104"/>
      <c r="AB120" s="104"/>
      <c r="AC120" s="105"/>
      <c r="AD120" s="2">
        <v>1904</v>
      </c>
      <c r="AE120" s="101"/>
      <c r="AF120" s="102"/>
      <c r="AG120" s="102"/>
      <c r="AH120" s="102"/>
      <c r="AI120" s="12" t="s">
        <v>17</v>
      </c>
    </row>
    <row r="121" spans="1:35" ht="12.75" customHeight="1">
      <c r="A121" s="107"/>
      <c r="B121" s="103" t="s">
        <v>706</v>
      </c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  <c r="AA121" s="104"/>
      <c r="AB121" s="104"/>
      <c r="AC121" s="105"/>
      <c r="AD121" s="2">
        <v>1905</v>
      </c>
      <c r="AE121" s="101"/>
      <c r="AF121" s="102"/>
      <c r="AG121" s="102"/>
      <c r="AH121" s="102"/>
      <c r="AI121" s="12" t="s">
        <v>17</v>
      </c>
    </row>
    <row r="122" spans="1:35">
      <c r="A122" s="107"/>
      <c r="B122" s="103" t="s">
        <v>707</v>
      </c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  <c r="AA122" s="104"/>
      <c r="AB122" s="104"/>
      <c r="AC122" s="105"/>
      <c r="AD122" s="2">
        <v>1906</v>
      </c>
      <c r="AE122" s="101"/>
      <c r="AF122" s="102"/>
      <c r="AG122" s="102"/>
      <c r="AH122" s="102"/>
      <c r="AI122" s="12" t="s">
        <v>17</v>
      </c>
    </row>
    <row r="123" spans="1:35">
      <c r="A123" s="108"/>
      <c r="B123" s="103" t="s">
        <v>708</v>
      </c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  <c r="AA123" s="104"/>
      <c r="AB123" s="104"/>
      <c r="AC123" s="105"/>
      <c r="AD123" s="2">
        <v>1916</v>
      </c>
      <c r="AE123" s="101">
        <f>+AF307</f>
        <v>0</v>
      </c>
      <c r="AF123" s="102"/>
      <c r="AG123" s="102"/>
      <c r="AH123" s="102"/>
      <c r="AI123" s="12" t="s">
        <v>17</v>
      </c>
    </row>
    <row r="124" spans="1:35" ht="12.75" customHeight="1">
      <c r="A124" s="76">
        <f>+A118+2</f>
        <v>85</v>
      </c>
      <c r="B124" s="109" t="s">
        <v>704</v>
      </c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  <c r="AB124" s="110"/>
      <c r="AC124" s="111"/>
      <c r="AD124" s="2">
        <v>848</v>
      </c>
      <c r="AE124" s="101"/>
      <c r="AF124" s="102"/>
      <c r="AG124" s="102"/>
      <c r="AH124" s="102"/>
      <c r="AI124" s="12" t="s">
        <v>17</v>
      </c>
    </row>
    <row r="125" spans="1:35">
      <c r="A125" s="76">
        <f>+A124+1</f>
        <v>86</v>
      </c>
      <c r="B125" s="109" t="s">
        <v>709</v>
      </c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1"/>
      <c r="AD125" s="2">
        <v>82</v>
      </c>
      <c r="AE125" s="101"/>
      <c r="AF125" s="102"/>
      <c r="AG125" s="102"/>
      <c r="AH125" s="102"/>
      <c r="AI125" s="12" t="s">
        <v>17</v>
      </c>
    </row>
    <row r="126" spans="1:35">
      <c r="A126" s="76">
        <f t="shared" ref="A126:A145" si="4">+A125+1</f>
        <v>87</v>
      </c>
      <c r="B126" s="109" t="s">
        <v>710</v>
      </c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  <c r="V126" s="110"/>
      <c r="W126" s="110"/>
      <c r="X126" s="110"/>
      <c r="Y126" s="110"/>
      <c r="Z126" s="110"/>
      <c r="AA126" s="110"/>
      <c r="AB126" s="110"/>
      <c r="AC126" s="111"/>
      <c r="AD126" s="2">
        <v>1123</v>
      </c>
      <c r="AE126" s="101"/>
      <c r="AF126" s="102"/>
      <c r="AG126" s="102"/>
      <c r="AH126" s="102"/>
      <c r="AI126" s="12" t="s">
        <v>17</v>
      </c>
    </row>
    <row r="127" spans="1:35">
      <c r="A127" s="76">
        <f t="shared" si="4"/>
        <v>88</v>
      </c>
      <c r="B127" s="109" t="s">
        <v>711</v>
      </c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1"/>
      <c r="AD127" s="2">
        <v>83</v>
      </c>
      <c r="AE127" s="101"/>
      <c r="AF127" s="102"/>
      <c r="AG127" s="102"/>
      <c r="AH127" s="102"/>
      <c r="AI127" s="12" t="s">
        <v>17</v>
      </c>
    </row>
    <row r="128" spans="1:35">
      <c r="A128" s="76">
        <f t="shared" si="4"/>
        <v>89</v>
      </c>
      <c r="B128" s="109" t="s">
        <v>712</v>
      </c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1"/>
      <c r="AD128" s="2">
        <v>173</v>
      </c>
      <c r="AE128" s="101"/>
      <c r="AF128" s="102"/>
      <c r="AG128" s="102"/>
      <c r="AH128" s="102"/>
      <c r="AI128" s="12" t="s">
        <v>17</v>
      </c>
    </row>
    <row r="129" spans="1:35">
      <c r="A129" s="76">
        <f t="shared" si="4"/>
        <v>90</v>
      </c>
      <c r="B129" s="109" t="s">
        <v>713</v>
      </c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1"/>
      <c r="AD129" s="2">
        <v>198</v>
      </c>
      <c r="AE129" s="101">
        <f>+AD182</f>
        <v>0</v>
      </c>
      <c r="AF129" s="102"/>
      <c r="AG129" s="102"/>
      <c r="AH129" s="102"/>
      <c r="AI129" s="12" t="s">
        <v>17</v>
      </c>
    </row>
    <row r="130" spans="1:35">
      <c r="A130" s="76">
        <f t="shared" si="4"/>
        <v>91</v>
      </c>
      <c r="B130" s="109" t="s">
        <v>727</v>
      </c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1"/>
      <c r="AD130" s="2">
        <v>54</v>
      </c>
      <c r="AE130" s="101"/>
      <c r="AF130" s="102"/>
      <c r="AG130" s="102"/>
      <c r="AH130" s="102"/>
      <c r="AI130" s="12" t="s">
        <v>17</v>
      </c>
    </row>
    <row r="131" spans="1:35">
      <c r="A131" s="76">
        <f t="shared" si="4"/>
        <v>92</v>
      </c>
      <c r="B131" s="109" t="s">
        <v>714</v>
      </c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1"/>
      <c r="AD131" s="2">
        <v>832</v>
      </c>
      <c r="AE131" s="101"/>
      <c r="AF131" s="102"/>
      <c r="AG131" s="102"/>
      <c r="AH131" s="102"/>
      <c r="AI131" s="12" t="s">
        <v>17</v>
      </c>
    </row>
    <row r="132" spans="1:35">
      <c r="A132" s="76">
        <f t="shared" si="4"/>
        <v>93</v>
      </c>
      <c r="B132" s="109" t="s">
        <v>715</v>
      </c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  <c r="AA132" s="110"/>
      <c r="AB132" s="110"/>
      <c r="AC132" s="111"/>
      <c r="AD132" s="2">
        <v>1907</v>
      </c>
      <c r="AE132" s="101"/>
      <c r="AF132" s="102"/>
      <c r="AG132" s="102"/>
      <c r="AH132" s="102"/>
      <c r="AI132" s="12" t="s">
        <v>17</v>
      </c>
    </row>
    <row r="133" spans="1:35">
      <c r="A133" s="76">
        <f t="shared" si="4"/>
        <v>94</v>
      </c>
      <c r="B133" s="109" t="s">
        <v>716</v>
      </c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1"/>
      <c r="AD133" s="2">
        <v>833</v>
      </c>
      <c r="AE133" s="101"/>
      <c r="AF133" s="102"/>
      <c r="AG133" s="102"/>
      <c r="AH133" s="102"/>
      <c r="AI133" s="12" t="s">
        <v>17</v>
      </c>
    </row>
    <row r="134" spans="1:35">
      <c r="A134" s="76">
        <f t="shared" si="4"/>
        <v>95</v>
      </c>
      <c r="B134" s="103" t="s">
        <v>717</v>
      </c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5"/>
      <c r="AD134" s="2">
        <v>1908</v>
      </c>
      <c r="AE134" s="101"/>
      <c r="AF134" s="102"/>
      <c r="AG134" s="102"/>
      <c r="AH134" s="102"/>
      <c r="AI134" s="12" t="s">
        <v>17</v>
      </c>
    </row>
    <row r="135" spans="1:35" ht="37.5" customHeight="1">
      <c r="A135" s="76">
        <f t="shared" si="4"/>
        <v>96</v>
      </c>
      <c r="B135" s="215" t="s">
        <v>70</v>
      </c>
      <c r="C135" s="216"/>
      <c r="D135" s="216"/>
      <c r="E135" s="216"/>
      <c r="F135" s="216"/>
      <c r="G135" s="216"/>
      <c r="H135" s="216"/>
      <c r="I135" s="216"/>
      <c r="J135" s="216"/>
      <c r="K135" s="216"/>
      <c r="L135" s="216"/>
      <c r="M135" s="217"/>
      <c r="N135" s="14">
        <v>912</v>
      </c>
      <c r="O135" s="101"/>
      <c r="P135" s="102"/>
      <c r="Q135" s="102"/>
      <c r="R135" s="118"/>
      <c r="S135" s="115" t="s">
        <v>723</v>
      </c>
      <c r="T135" s="116"/>
      <c r="U135" s="116"/>
      <c r="V135" s="116"/>
      <c r="W135" s="117"/>
      <c r="X135" s="11">
        <v>167</v>
      </c>
      <c r="Y135" s="101"/>
      <c r="Z135" s="102"/>
      <c r="AA135" s="102"/>
      <c r="AB135" s="102"/>
      <c r="AC135" s="118"/>
      <c r="AD135" s="11">
        <v>747</v>
      </c>
      <c r="AE135" s="101">
        <f t="shared" ref="AE135:AE136" si="5">+O135+Y135</f>
        <v>0</v>
      </c>
      <c r="AF135" s="102"/>
      <c r="AG135" s="102"/>
      <c r="AH135" s="118"/>
      <c r="AI135" s="12" t="s">
        <v>17</v>
      </c>
    </row>
    <row r="136" spans="1:35" ht="37.5" customHeight="1">
      <c r="A136" s="76">
        <f t="shared" si="4"/>
        <v>97</v>
      </c>
      <c r="B136" s="98" t="s">
        <v>71</v>
      </c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100"/>
      <c r="N136" s="14">
        <v>119</v>
      </c>
      <c r="O136" s="101"/>
      <c r="P136" s="102"/>
      <c r="Q136" s="102"/>
      <c r="R136" s="102"/>
      <c r="S136" s="98" t="s">
        <v>72</v>
      </c>
      <c r="T136" s="99"/>
      <c r="U136" s="99"/>
      <c r="V136" s="99"/>
      <c r="W136" s="100"/>
      <c r="X136" s="11">
        <v>116</v>
      </c>
      <c r="Y136" s="101">
        <f>IF((AE7+AE8+AE9+AE10+AE11+AE18+AE19+AE20+AE29+AE31+M33)&gt;0,MIN(AE73,(IF(-AE77&gt;0,-AE77,0)-AE74-AE75)),MIN(AE73,(IF(-AE77&gt;0,-AE77,0)-AE75)))</f>
        <v>0</v>
      </c>
      <c r="Z136" s="102"/>
      <c r="AA136" s="102"/>
      <c r="AB136" s="102"/>
      <c r="AC136" s="118"/>
      <c r="AD136" s="11">
        <v>757</v>
      </c>
      <c r="AE136" s="101">
        <f t="shared" si="5"/>
        <v>0</v>
      </c>
      <c r="AF136" s="102"/>
      <c r="AG136" s="102"/>
      <c r="AH136" s="102"/>
      <c r="AI136" s="12" t="s">
        <v>17</v>
      </c>
    </row>
    <row r="137" spans="1:35">
      <c r="A137" s="76">
        <f t="shared" si="4"/>
        <v>98</v>
      </c>
      <c r="B137" s="98" t="s">
        <v>718</v>
      </c>
      <c r="C137" s="99"/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  <c r="Z137" s="99"/>
      <c r="AA137" s="99"/>
      <c r="AB137" s="99"/>
      <c r="AC137" s="100"/>
      <c r="AD137" s="11">
        <v>58</v>
      </c>
      <c r="AE137" s="101"/>
      <c r="AF137" s="102"/>
      <c r="AG137" s="102"/>
      <c r="AH137" s="102"/>
      <c r="AI137" s="12" t="s">
        <v>17</v>
      </c>
    </row>
    <row r="138" spans="1:35">
      <c r="A138" s="76">
        <f t="shared" si="4"/>
        <v>99</v>
      </c>
      <c r="B138" s="98" t="s">
        <v>719</v>
      </c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100"/>
      <c r="AD138" s="11">
        <v>870</v>
      </c>
      <c r="AE138" s="101"/>
      <c r="AF138" s="102"/>
      <c r="AG138" s="102"/>
      <c r="AH138" s="102"/>
      <c r="AI138" s="12" t="s">
        <v>17</v>
      </c>
    </row>
    <row r="139" spans="1:35">
      <c r="A139" s="76">
        <f t="shared" si="4"/>
        <v>100</v>
      </c>
      <c r="B139" s="98" t="s">
        <v>73</v>
      </c>
      <c r="C139" s="99"/>
      <c r="D139" s="99"/>
      <c r="E139" s="99"/>
      <c r="F139" s="99"/>
      <c r="G139" s="99"/>
      <c r="H139" s="99"/>
      <c r="I139" s="99"/>
      <c r="J139" s="99"/>
      <c r="K139" s="99"/>
      <c r="L139" s="99"/>
      <c r="M139" s="99"/>
      <c r="N139" s="99"/>
      <c r="O139" s="99"/>
      <c r="P139" s="99"/>
      <c r="Q139" s="99"/>
      <c r="R139" s="99"/>
      <c r="S139" s="99"/>
      <c r="T139" s="99"/>
      <c r="U139" s="99"/>
      <c r="V139" s="99"/>
      <c r="W139" s="99"/>
      <c r="X139" s="99"/>
      <c r="Y139" s="99"/>
      <c r="Z139" s="99"/>
      <c r="AA139" s="99"/>
      <c r="AB139" s="99"/>
      <c r="AC139" s="100"/>
      <c r="AD139" s="11">
        <v>1645</v>
      </c>
      <c r="AE139" s="101"/>
      <c r="AF139" s="102"/>
      <c r="AG139" s="102"/>
      <c r="AH139" s="102"/>
      <c r="AI139" s="12" t="s">
        <v>17</v>
      </c>
    </row>
    <row r="140" spans="1:35">
      <c r="A140" s="76">
        <f t="shared" si="4"/>
        <v>101</v>
      </c>
      <c r="B140" s="98" t="s">
        <v>720</v>
      </c>
      <c r="C140" s="99"/>
      <c r="D140" s="99"/>
      <c r="E140" s="99"/>
      <c r="F140" s="99"/>
      <c r="G140" s="99"/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  <c r="T140" s="99"/>
      <c r="U140" s="99"/>
      <c r="V140" s="99"/>
      <c r="W140" s="99"/>
      <c r="X140" s="99"/>
      <c r="Y140" s="99"/>
      <c r="Z140" s="99"/>
      <c r="AA140" s="99"/>
      <c r="AB140" s="99"/>
      <c r="AC140" s="100"/>
      <c r="AD140" s="11">
        <v>181</v>
      </c>
      <c r="AE140" s="101"/>
      <c r="AF140" s="102"/>
      <c r="AG140" s="102"/>
      <c r="AH140" s="102"/>
      <c r="AI140" s="4" t="s">
        <v>17</v>
      </c>
    </row>
    <row r="141" spans="1:35">
      <c r="A141" s="76">
        <f t="shared" si="4"/>
        <v>102</v>
      </c>
      <c r="B141" s="98" t="s">
        <v>728</v>
      </c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  <c r="T141" s="99"/>
      <c r="U141" s="99"/>
      <c r="V141" s="99"/>
      <c r="W141" s="99"/>
      <c r="X141" s="99"/>
      <c r="Y141" s="99"/>
      <c r="Z141" s="99"/>
      <c r="AA141" s="99"/>
      <c r="AB141" s="99"/>
      <c r="AC141" s="100"/>
      <c r="AD141" s="11">
        <v>881</v>
      </c>
      <c r="AE141" s="101"/>
      <c r="AF141" s="102"/>
      <c r="AG141" s="102"/>
      <c r="AH141" s="102"/>
      <c r="AI141" s="4" t="s">
        <v>17</v>
      </c>
    </row>
    <row r="142" spans="1:35">
      <c r="A142" s="76">
        <f t="shared" si="4"/>
        <v>103</v>
      </c>
      <c r="B142" s="98" t="s">
        <v>721</v>
      </c>
      <c r="C142" s="99"/>
      <c r="D142" s="99"/>
      <c r="E142" s="99"/>
      <c r="F142" s="99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Q142" s="99"/>
      <c r="R142" s="99"/>
      <c r="S142" s="99"/>
      <c r="T142" s="99"/>
      <c r="U142" s="99"/>
      <c r="V142" s="99"/>
      <c r="W142" s="99"/>
      <c r="X142" s="99"/>
      <c r="Y142" s="99"/>
      <c r="Z142" s="99"/>
      <c r="AA142" s="99"/>
      <c r="AB142" s="99"/>
      <c r="AC142" s="100"/>
      <c r="AD142" s="11">
        <v>1646</v>
      </c>
      <c r="AE142" s="101"/>
      <c r="AF142" s="102"/>
      <c r="AG142" s="102"/>
      <c r="AH142" s="102"/>
      <c r="AI142" s="4" t="s">
        <v>17</v>
      </c>
    </row>
    <row r="143" spans="1:35">
      <c r="A143" s="76">
        <f t="shared" si="4"/>
        <v>104</v>
      </c>
      <c r="B143" s="98" t="s">
        <v>722</v>
      </c>
      <c r="C143" s="99"/>
      <c r="D143" s="99"/>
      <c r="E143" s="99"/>
      <c r="F143" s="99"/>
      <c r="G143" s="99"/>
      <c r="H143" s="99"/>
      <c r="I143" s="99"/>
      <c r="J143" s="99"/>
      <c r="K143" s="99"/>
      <c r="L143" s="99"/>
      <c r="M143" s="99"/>
      <c r="N143" s="99"/>
      <c r="O143" s="99"/>
      <c r="P143" s="99"/>
      <c r="Q143" s="99"/>
      <c r="R143" s="99"/>
      <c r="S143" s="99"/>
      <c r="T143" s="99"/>
      <c r="U143" s="99"/>
      <c r="V143" s="99"/>
      <c r="W143" s="99"/>
      <c r="X143" s="99"/>
      <c r="Y143" s="99"/>
      <c r="Z143" s="99"/>
      <c r="AA143" s="99"/>
      <c r="AB143" s="99"/>
      <c r="AC143" s="100"/>
      <c r="AD143" s="11">
        <v>1647</v>
      </c>
      <c r="AE143" s="101"/>
      <c r="AF143" s="102"/>
      <c r="AG143" s="102"/>
      <c r="AH143" s="102"/>
      <c r="AI143" s="4" t="s">
        <v>17</v>
      </c>
    </row>
    <row r="144" spans="1:35">
      <c r="A144" s="76">
        <f t="shared" si="4"/>
        <v>105</v>
      </c>
      <c r="B144" s="103" t="s">
        <v>724</v>
      </c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  <c r="Z144" s="104"/>
      <c r="AA144" s="104"/>
      <c r="AB144" s="104"/>
      <c r="AC144" s="105"/>
      <c r="AD144" s="11">
        <v>1910</v>
      </c>
      <c r="AE144" s="101"/>
      <c r="AF144" s="102"/>
      <c r="AG144" s="102"/>
      <c r="AH144" s="102"/>
      <c r="AI144" s="4" t="s">
        <v>17</v>
      </c>
    </row>
    <row r="145" spans="1:35">
      <c r="A145" s="76">
        <f t="shared" si="4"/>
        <v>106</v>
      </c>
      <c r="B145" s="103" t="s">
        <v>725</v>
      </c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  <c r="AA145" s="104"/>
      <c r="AB145" s="104"/>
      <c r="AC145" s="105"/>
      <c r="AD145" s="11">
        <v>1915</v>
      </c>
      <c r="AE145" s="101"/>
      <c r="AF145" s="102"/>
      <c r="AG145" s="102"/>
      <c r="AH145" s="102"/>
      <c r="AI145" s="4" t="s">
        <v>17</v>
      </c>
    </row>
    <row r="146" spans="1:35">
      <c r="A146" s="192" t="s">
        <v>426</v>
      </c>
      <c r="B146" s="193"/>
      <c r="C146" s="193"/>
      <c r="D146" s="193"/>
      <c r="E146" s="193"/>
      <c r="F146" s="193"/>
      <c r="G146" s="193"/>
      <c r="H146" s="193"/>
      <c r="I146" s="193"/>
      <c r="J146" s="193"/>
      <c r="K146" s="193"/>
      <c r="L146" s="193"/>
      <c r="M146" s="193"/>
      <c r="N146" s="193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3"/>
      <c r="AA146" s="193"/>
      <c r="AB146" s="193"/>
      <c r="AC146" s="193"/>
      <c r="AD146" s="193"/>
      <c r="AE146" s="193"/>
      <c r="AF146" s="193"/>
      <c r="AG146" s="193"/>
      <c r="AH146" s="193"/>
      <c r="AI146" s="194"/>
    </row>
    <row r="147" spans="1:35" ht="15" customHeight="1">
      <c r="A147" s="75">
        <f>+A145+1</f>
        <v>107</v>
      </c>
      <c r="B147" s="98" t="s">
        <v>74</v>
      </c>
      <c r="C147" s="99"/>
      <c r="D147" s="99"/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Q147" s="99"/>
      <c r="R147" s="99"/>
      <c r="S147" s="99"/>
      <c r="T147" s="99"/>
      <c r="U147" s="99"/>
      <c r="V147" s="99"/>
      <c r="W147" s="99"/>
      <c r="X147" s="99"/>
      <c r="Y147" s="99"/>
      <c r="Z147" s="99"/>
      <c r="AA147" s="99"/>
      <c r="AB147" s="99"/>
      <c r="AC147" s="100"/>
      <c r="AD147" s="11">
        <v>900</v>
      </c>
      <c r="AE147" s="101">
        <f>AE129*0.8</f>
        <v>0</v>
      </c>
      <c r="AF147" s="102"/>
      <c r="AG147" s="102"/>
      <c r="AH147" s="102"/>
      <c r="AI147" s="4" t="s">
        <v>6</v>
      </c>
    </row>
    <row r="148" spans="1:35" ht="15" customHeight="1">
      <c r="A148" s="75">
        <f>+A147+1</f>
        <v>108</v>
      </c>
      <c r="B148" s="98" t="s">
        <v>75</v>
      </c>
      <c r="C148" s="99"/>
      <c r="D148" s="99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99"/>
      <c r="S148" s="99"/>
      <c r="T148" s="99"/>
      <c r="U148" s="99"/>
      <c r="V148" s="99"/>
      <c r="W148" s="99"/>
      <c r="X148" s="99"/>
      <c r="Y148" s="99"/>
      <c r="Z148" s="99"/>
      <c r="AA148" s="99"/>
      <c r="AB148" s="99"/>
      <c r="AC148" s="100"/>
      <c r="AD148" s="11">
        <v>1796</v>
      </c>
      <c r="AE148" s="101"/>
      <c r="AF148" s="102"/>
      <c r="AG148" s="102"/>
      <c r="AH148" s="102"/>
      <c r="AI148" s="4" t="s">
        <v>76</v>
      </c>
    </row>
    <row r="149" spans="1:35" ht="15" customHeight="1">
      <c r="A149" s="75">
        <f>+A148+1</f>
        <v>109</v>
      </c>
      <c r="B149" s="98" t="s">
        <v>77</v>
      </c>
      <c r="C149" s="99"/>
      <c r="D149" s="99"/>
      <c r="E149" s="99"/>
      <c r="F149" s="99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100"/>
      <c r="AD149" s="11">
        <v>1827</v>
      </c>
      <c r="AE149" s="101"/>
      <c r="AF149" s="102"/>
      <c r="AG149" s="102"/>
      <c r="AH149" s="102"/>
      <c r="AI149" s="4" t="s">
        <v>76</v>
      </c>
    </row>
    <row r="150" spans="1:35">
      <c r="A150" s="75">
        <f>+A149+1</f>
        <v>110</v>
      </c>
      <c r="B150" s="226" t="s">
        <v>428</v>
      </c>
      <c r="C150" s="227"/>
      <c r="D150" s="227"/>
      <c r="E150" s="227"/>
      <c r="F150" s="227"/>
      <c r="G150" s="227"/>
      <c r="H150" s="227"/>
      <c r="I150" s="227"/>
      <c r="J150" s="227"/>
      <c r="K150" s="227"/>
      <c r="L150" s="227"/>
      <c r="M150" s="227"/>
      <c r="N150" s="227"/>
      <c r="O150" s="227"/>
      <c r="P150" s="227"/>
      <c r="Q150" s="227"/>
      <c r="R150" s="227"/>
      <c r="S150" s="227"/>
      <c r="T150" s="227"/>
      <c r="U150" s="227"/>
      <c r="V150" s="227"/>
      <c r="W150" s="227"/>
      <c r="X150" s="227"/>
      <c r="Y150" s="227"/>
      <c r="Z150" s="227"/>
      <c r="AA150" s="227"/>
      <c r="AB150" s="227"/>
      <c r="AC150" s="228"/>
      <c r="AD150" s="11">
        <v>305</v>
      </c>
      <c r="AE150" s="101">
        <f>SUM(AE81:AH115)-SUM(AE118:AH145)+AE147+AE148+AE149</f>
        <v>0</v>
      </c>
      <c r="AF150" s="102"/>
      <c r="AG150" s="102"/>
      <c r="AH150" s="102"/>
      <c r="AI150" s="13" t="s">
        <v>78</v>
      </c>
    </row>
    <row r="151" spans="1:35">
      <c r="A151" s="203" t="s">
        <v>729</v>
      </c>
      <c r="B151" s="200"/>
      <c r="C151" s="200"/>
      <c r="D151" s="200"/>
      <c r="E151" s="200"/>
      <c r="F151" s="200"/>
      <c r="G151" s="200"/>
      <c r="H151" s="200"/>
      <c r="I151" s="200"/>
      <c r="J151" s="200"/>
      <c r="K151" s="200"/>
      <c r="L151" s="200"/>
      <c r="M151" s="200"/>
      <c r="N151" s="200"/>
      <c r="O151" s="200"/>
      <c r="P151" s="200"/>
      <c r="Q151" s="200"/>
      <c r="R151" s="200"/>
      <c r="S151" s="200"/>
      <c r="T151" s="200"/>
      <c r="U151" s="200"/>
      <c r="V151" s="200"/>
      <c r="W151" s="200"/>
      <c r="X151" s="200"/>
      <c r="Y151" s="200"/>
      <c r="Z151" s="200"/>
      <c r="AA151" s="200"/>
      <c r="AB151" s="200"/>
      <c r="AC151" s="200"/>
      <c r="AD151" s="200"/>
      <c r="AE151" s="200"/>
      <c r="AF151" s="200"/>
      <c r="AG151" s="200"/>
      <c r="AH151" s="200"/>
      <c r="AI151" s="201"/>
    </row>
    <row r="152" spans="1:35">
      <c r="A152" s="229" t="s">
        <v>430</v>
      </c>
      <c r="B152" s="230"/>
      <c r="C152" s="230"/>
      <c r="D152" s="230"/>
      <c r="E152" s="230"/>
      <c r="F152" s="230"/>
      <c r="G152" s="230"/>
      <c r="H152" s="230"/>
      <c r="I152" s="230"/>
      <c r="J152" s="230"/>
      <c r="K152" s="230"/>
      <c r="L152" s="230"/>
      <c r="M152" s="230"/>
      <c r="N152" s="230"/>
      <c r="O152" s="230"/>
      <c r="P152" s="230"/>
      <c r="Q152" s="230"/>
      <c r="R152" s="230"/>
      <c r="S152" s="230"/>
      <c r="T152" s="230"/>
      <c r="U152" s="230"/>
      <c r="V152" s="230"/>
      <c r="W152" s="230"/>
      <c r="X152" s="230"/>
      <c r="Y152" s="230"/>
      <c r="Z152" s="230"/>
      <c r="AA152" s="230"/>
      <c r="AB152" s="230"/>
      <c r="AC152" s="230"/>
      <c r="AD152" s="231"/>
      <c r="AE152" s="232"/>
      <c r="AF152" s="233"/>
      <c r="AG152" s="233"/>
      <c r="AH152" s="233"/>
      <c r="AI152" s="234"/>
    </row>
    <row r="153" spans="1:35">
      <c r="A153" s="75">
        <v>111</v>
      </c>
      <c r="B153" s="218" t="s">
        <v>431</v>
      </c>
      <c r="C153" s="219"/>
      <c r="D153" s="219"/>
      <c r="E153" s="219"/>
      <c r="F153" s="219"/>
      <c r="G153" s="219"/>
      <c r="H153" s="219"/>
      <c r="I153" s="219"/>
      <c r="J153" s="219"/>
      <c r="K153" s="219"/>
      <c r="L153" s="219"/>
      <c r="M153" s="220"/>
      <c r="N153" s="33">
        <v>85</v>
      </c>
      <c r="O153" s="101">
        <f>IF(AE150&gt;0,0,AE150*-1)</f>
        <v>0</v>
      </c>
      <c r="P153" s="102"/>
      <c r="Q153" s="102"/>
      <c r="R153" s="34" t="s">
        <v>427</v>
      </c>
      <c r="S153" s="235" t="s">
        <v>432</v>
      </c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7"/>
    </row>
    <row r="154" spans="1:35">
      <c r="A154" s="75">
        <v>112</v>
      </c>
      <c r="B154" s="218" t="s">
        <v>433</v>
      </c>
      <c r="C154" s="219"/>
      <c r="D154" s="219"/>
      <c r="E154" s="219"/>
      <c r="F154" s="219"/>
      <c r="G154" s="219"/>
      <c r="H154" s="219"/>
      <c r="I154" s="219"/>
      <c r="J154" s="219"/>
      <c r="K154" s="219"/>
      <c r="L154" s="219"/>
      <c r="M154" s="220"/>
      <c r="N154" s="33">
        <v>86</v>
      </c>
      <c r="O154" s="101"/>
      <c r="P154" s="102"/>
      <c r="Q154" s="102"/>
      <c r="R154" s="34" t="s">
        <v>434</v>
      </c>
      <c r="S154" s="75">
        <v>114</v>
      </c>
      <c r="T154" s="218" t="s">
        <v>435</v>
      </c>
      <c r="U154" s="219"/>
      <c r="V154" s="219"/>
      <c r="W154" s="219"/>
      <c r="X154" s="219"/>
      <c r="Y154" s="219"/>
      <c r="Z154" s="219"/>
      <c r="AA154" s="219"/>
      <c r="AB154" s="219"/>
      <c r="AC154" s="220"/>
      <c r="AD154" s="33">
        <v>90</v>
      </c>
      <c r="AE154" s="101">
        <f>IF(AE150&gt;0,AE150,0)</f>
        <v>0</v>
      </c>
      <c r="AF154" s="102"/>
      <c r="AG154" s="102"/>
      <c r="AH154" s="102"/>
      <c r="AI154" s="4" t="s">
        <v>76</v>
      </c>
    </row>
    <row r="155" spans="1:35">
      <c r="A155" s="242" t="s">
        <v>436</v>
      </c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243"/>
      <c r="S155" s="75">
        <v>115</v>
      </c>
      <c r="T155" s="218" t="s">
        <v>437</v>
      </c>
      <c r="U155" s="219"/>
      <c r="V155" s="219"/>
      <c r="W155" s="219"/>
      <c r="X155" s="219"/>
      <c r="Y155" s="219"/>
      <c r="Z155" s="219"/>
      <c r="AA155" s="219"/>
      <c r="AB155" s="219"/>
      <c r="AC155" s="220"/>
      <c r="AD155" s="33">
        <v>39</v>
      </c>
      <c r="AE155" s="101"/>
      <c r="AF155" s="102"/>
      <c r="AG155" s="102"/>
      <c r="AH155" s="102"/>
      <c r="AI155" s="4" t="s">
        <v>76</v>
      </c>
    </row>
    <row r="156" spans="1:35">
      <c r="A156" s="75">
        <v>113</v>
      </c>
      <c r="B156" s="218" t="s">
        <v>438</v>
      </c>
      <c r="C156" s="219"/>
      <c r="D156" s="219"/>
      <c r="E156" s="219"/>
      <c r="F156" s="219"/>
      <c r="G156" s="219"/>
      <c r="H156" s="219"/>
      <c r="I156" s="219"/>
      <c r="J156" s="219"/>
      <c r="K156" s="219"/>
      <c r="L156" s="219"/>
      <c r="M156" s="220"/>
      <c r="N156" s="33">
        <v>87</v>
      </c>
      <c r="O156" s="101"/>
      <c r="P156" s="102"/>
      <c r="Q156" s="102"/>
      <c r="R156" s="34" t="s">
        <v>429</v>
      </c>
      <c r="S156" s="75">
        <v>116</v>
      </c>
      <c r="T156" s="244" t="s">
        <v>439</v>
      </c>
      <c r="U156" s="245"/>
      <c r="V156" s="245"/>
      <c r="W156" s="245"/>
      <c r="X156" s="245"/>
      <c r="Y156" s="245"/>
      <c r="Z156" s="245"/>
      <c r="AA156" s="245"/>
      <c r="AB156" s="245"/>
      <c r="AC156" s="246"/>
      <c r="AD156" s="33">
        <v>91</v>
      </c>
      <c r="AE156" s="101">
        <f>AE154+AE155</f>
        <v>0</v>
      </c>
      <c r="AF156" s="102"/>
      <c r="AG156" s="102"/>
      <c r="AH156" s="102"/>
      <c r="AI156" s="4" t="s">
        <v>78</v>
      </c>
    </row>
    <row r="157" spans="1:35">
      <c r="A157" s="247" t="s">
        <v>440</v>
      </c>
      <c r="B157" s="248"/>
      <c r="C157" s="248"/>
      <c r="D157" s="248"/>
      <c r="E157" s="248"/>
      <c r="F157" s="248"/>
      <c r="G157" s="248"/>
      <c r="H157" s="248"/>
      <c r="I157" s="248"/>
      <c r="J157" s="248"/>
      <c r="K157" s="248"/>
      <c r="L157" s="248"/>
      <c r="M157" s="248"/>
      <c r="N157" s="248"/>
      <c r="O157" s="248"/>
      <c r="P157" s="248"/>
      <c r="Q157" s="248"/>
      <c r="R157" s="249"/>
      <c r="S157" s="221"/>
      <c r="T157" s="222"/>
      <c r="U157" s="222"/>
      <c r="V157" s="222"/>
      <c r="W157" s="222"/>
      <c r="X157" s="222"/>
      <c r="Y157" s="222"/>
      <c r="Z157" s="222"/>
      <c r="AA157" s="222"/>
      <c r="AB157" s="222"/>
      <c r="AC157" s="222"/>
      <c r="AD157" s="222"/>
      <c r="AE157" s="222"/>
      <c r="AF157" s="222"/>
      <c r="AG157" s="222"/>
      <c r="AH157" s="222"/>
      <c r="AI157" s="222"/>
    </row>
    <row r="158" spans="1:35">
      <c r="A158" s="250" t="s">
        <v>441</v>
      </c>
      <c r="B158" s="222"/>
      <c r="C158" s="222"/>
      <c r="D158" s="222"/>
      <c r="E158" s="222"/>
      <c r="F158" s="222"/>
      <c r="G158" s="222"/>
      <c r="H158" s="222"/>
      <c r="I158" s="222"/>
      <c r="J158" s="222"/>
      <c r="K158" s="222"/>
      <c r="L158" s="222"/>
      <c r="M158" s="251"/>
      <c r="N158" s="252" t="s">
        <v>442</v>
      </c>
      <c r="O158" s="253"/>
      <c r="P158" s="253"/>
      <c r="Q158" s="253"/>
      <c r="R158" s="254"/>
      <c r="S158" s="255" t="s">
        <v>443</v>
      </c>
      <c r="T158" s="256"/>
      <c r="U158" s="256"/>
      <c r="V158" s="256"/>
      <c r="W158" s="256"/>
      <c r="X158" s="256"/>
      <c r="Y158" s="256"/>
      <c r="Z158" s="256"/>
      <c r="AA158" s="256"/>
      <c r="AB158" s="256"/>
      <c r="AC158" s="256"/>
      <c r="AD158" s="256"/>
      <c r="AE158" s="256"/>
      <c r="AF158" s="256"/>
      <c r="AG158" s="256"/>
      <c r="AH158" s="256"/>
      <c r="AI158" s="257"/>
    </row>
    <row r="159" spans="1:35">
      <c r="A159" s="44">
        <v>301</v>
      </c>
      <c r="B159" s="258"/>
      <c r="C159" s="259"/>
      <c r="D159" s="259"/>
      <c r="E159" s="259"/>
      <c r="F159" s="259"/>
      <c r="G159" s="259"/>
      <c r="H159" s="259"/>
      <c r="I159" s="259"/>
      <c r="J159" s="259"/>
      <c r="K159" s="259"/>
      <c r="L159" s="259"/>
      <c r="M159" s="260"/>
      <c r="N159" s="33">
        <v>306</v>
      </c>
      <c r="O159" s="261"/>
      <c r="P159" s="262"/>
      <c r="Q159" s="262"/>
      <c r="R159" s="263"/>
      <c r="S159" s="75">
        <v>117</v>
      </c>
      <c r="T159" s="218" t="s">
        <v>444</v>
      </c>
      <c r="U159" s="219"/>
      <c r="V159" s="219"/>
      <c r="W159" s="219"/>
      <c r="X159" s="219"/>
      <c r="Y159" s="219"/>
      <c r="Z159" s="219"/>
      <c r="AA159" s="219"/>
      <c r="AB159" s="219"/>
      <c r="AC159" s="220"/>
      <c r="AD159" s="33">
        <v>92</v>
      </c>
      <c r="AE159" s="101"/>
      <c r="AF159" s="102"/>
      <c r="AG159" s="102"/>
      <c r="AH159" s="102"/>
      <c r="AI159" s="4" t="s">
        <v>76</v>
      </c>
    </row>
    <row r="160" spans="1:35">
      <c r="A160" s="264">
        <v>780</v>
      </c>
      <c r="B160" s="267" t="s">
        <v>445</v>
      </c>
      <c r="C160" s="268"/>
      <c r="D160" s="268"/>
      <c r="E160" s="268"/>
      <c r="F160" s="268"/>
      <c r="G160" s="268"/>
      <c r="H160" s="268"/>
      <c r="I160" s="268"/>
      <c r="J160" s="268"/>
      <c r="K160" s="268"/>
      <c r="L160" s="268"/>
      <c r="M160" s="269"/>
      <c r="N160" s="35"/>
      <c r="O160" s="218" t="s">
        <v>446</v>
      </c>
      <c r="P160" s="219"/>
      <c r="Q160" s="219"/>
      <c r="R160" s="220"/>
      <c r="S160" s="221"/>
      <c r="T160" s="222"/>
      <c r="U160" s="222"/>
      <c r="V160" s="222"/>
      <c r="W160" s="222"/>
      <c r="X160" s="222"/>
      <c r="Y160" s="222"/>
      <c r="Z160" s="222"/>
      <c r="AA160" s="222"/>
      <c r="AB160" s="222"/>
      <c r="AC160" s="222"/>
      <c r="AD160" s="222"/>
      <c r="AE160" s="222"/>
      <c r="AF160" s="222"/>
      <c r="AG160" s="222"/>
      <c r="AH160" s="222"/>
      <c r="AI160" s="222"/>
    </row>
    <row r="161" spans="1:35">
      <c r="A161" s="265"/>
      <c r="B161" s="270"/>
      <c r="C161" s="271"/>
      <c r="D161" s="271"/>
      <c r="E161" s="271"/>
      <c r="F161" s="271"/>
      <c r="G161" s="271"/>
      <c r="H161" s="271"/>
      <c r="I161" s="271"/>
      <c r="J161" s="271"/>
      <c r="K161" s="271"/>
      <c r="L161" s="271"/>
      <c r="M161" s="272"/>
      <c r="N161" s="35"/>
      <c r="O161" s="218" t="s">
        <v>447</v>
      </c>
      <c r="P161" s="219"/>
      <c r="Q161" s="219"/>
      <c r="R161" s="220"/>
      <c r="S161" s="75">
        <v>18</v>
      </c>
      <c r="T161" s="218" t="s">
        <v>448</v>
      </c>
      <c r="U161" s="219"/>
      <c r="V161" s="219"/>
      <c r="W161" s="219"/>
      <c r="X161" s="219"/>
      <c r="Y161" s="219"/>
      <c r="Z161" s="219"/>
      <c r="AA161" s="219"/>
      <c r="AB161" s="219"/>
      <c r="AC161" s="220"/>
      <c r="AD161" s="33">
        <v>93</v>
      </c>
      <c r="AE161" s="101"/>
      <c r="AF161" s="102"/>
      <c r="AG161" s="102"/>
      <c r="AH161" s="102"/>
      <c r="AI161" s="4" t="s">
        <v>76</v>
      </c>
    </row>
    <row r="162" spans="1:35">
      <c r="A162" s="265"/>
      <c r="B162" s="270"/>
      <c r="C162" s="271"/>
      <c r="D162" s="271"/>
      <c r="E162" s="271"/>
      <c r="F162" s="271"/>
      <c r="G162" s="271"/>
      <c r="H162" s="271"/>
      <c r="I162" s="271"/>
      <c r="J162" s="271"/>
      <c r="K162" s="271"/>
      <c r="L162" s="271"/>
      <c r="M162" s="272"/>
      <c r="N162" s="35"/>
      <c r="O162" s="218" t="s">
        <v>449</v>
      </c>
      <c r="P162" s="219"/>
      <c r="Q162" s="219"/>
      <c r="R162" s="220"/>
      <c r="S162" s="221"/>
      <c r="T162" s="222"/>
      <c r="U162" s="222"/>
      <c r="V162" s="222"/>
      <c r="W162" s="222"/>
      <c r="X162" s="222"/>
      <c r="Y162" s="222"/>
      <c r="Z162" s="222"/>
      <c r="AA162" s="222"/>
      <c r="AB162" s="222"/>
      <c r="AC162" s="222"/>
      <c r="AD162" s="222"/>
      <c r="AE162" s="222"/>
      <c r="AF162" s="222"/>
      <c r="AG162" s="222"/>
      <c r="AH162" s="222"/>
      <c r="AI162" s="222"/>
    </row>
    <row r="163" spans="1:35">
      <c r="A163" s="265"/>
      <c r="B163" s="270"/>
      <c r="C163" s="271"/>
      <c r="D163" s="271"/>
      <c r="E163" s="271"/>
      <c r="F163" s="271"/>
      <c r="G163" s="271"/>
      <c r="H163" s="271"/>
      <c r="I163" s="271"/>
      <c r="J163" s="271"/>
      <c r="K163" s="271"/>
      <c r="L163" s="271"/>
      <c r="M163" s="272"/>
      <c r="N163" s="35"/>
      <c r="O163" s="218" t="s">
        <v>450</v>
      </c>
      <c r="P163" s="219"/>
      <c r="Q163" s="219"/>
      <c r="R163" s="220"/>
      <c r="S163" s="75">
        <v>119</v>
      </c>
      <c r="T163" s="218" t="s">
        <v>451</v>
      </c>
      <c r="U163" s="219"/>
      <c r="V163" s="219"/>
      <c r="W163" s="219"/>
      <c r="X163" s="219"/>
      <c r="Y163" s="219"/>
      <c r="Z163" s="219"/>
      <c r="AA163" s="219"/>
      <c r="AB163" s="219"/>
      <c r="AC163" s="220"/>
      <c r="AD163" s="33">
        <v>94</v>
      </c>
      <c r="AE163" s="101">
        <f>AE156+AE159+AE161</f>
        <v>0</v>
      </c>
      <c r="AF163" s="102"/>
      <c r="AG163" s="102"/>
      <c r="AH163" s="102"/>
      <c r="AI163" s="4" t="s">
        <v>78</v>
      </c>
    </row>
    <row r="164" spans="1:35">
      <c r="A164" s="266"/>
      <c r="B164" s="273"/>
      <c r="C164" s="274"/>
      <c r="D164" s="274"/>
      <c r="E164" s="274"/>
      <c r="F164" s="274"/>
      <c r="G164" s="274"/>
      <c r="H164" s="274"/>
      <c r="I164" s="274"/>
      <c r="J164" s="274"/>
      <c r="K164" s="274"/>
      <c r="L164" s="274"/>
      <c r="M164" s="275"/>
      <c r="N164" s="36"/>
      <c r="O164" s="223" t="s">
        <v>452</v>
      </c>
      <c r="P164" s="224"/>
      <c r="Q164" s="224"/>
      <c r="R164" s="225"/>
      <c r="S164" s="221"/>
      <c r="T164" s="222"/>
      <c r="U164" s="222"/>
      <c r="V164" s="222"/>
      <c r="W164" s="222"/>
      <c r="X164" s="222"/>
      <c r="Y164" s="222"/>
      <c r="Z164" s="222"/>
      <c r="AA164" s="222"/>
      <c r="AB164" s="222"/>
      <c r="AC164" s="222"/>
      <c r="AD164" s="222"/>
      <c r="AE164" s="222"/>
      <c r="AF164" s="222"/>
      <c r="AG164" s="222"/>
      <c r="AH164" s="222"/>
      <c r="AI164" s="222"/>
    </row>
    <row r="165" spans="1:35">
      <c r="A165" s="199" t="s">
        <v>453</v>
      </c>
      <c r="B165" s="200"/>
      <c r="C165" s="200"/>
      <c r="D165" s="200"/>
      <c r="E165" s="200"/>
      <c r="F165" s="200"/>
      <c r="G165" s="200"/>
      <c r="H165" s="200"/>
      <c r="I165" s="200"/>
      <c r="J165" s="200"/>
      <c r="K165" s="200"/>
      <c r="L165" s="200"/>
      <c r="M165" s="200"/>
      <c r="N165" s="200"/>
      <c r="O165" s="200"/>
      <c r="P165" s="200"/>
      <c r="Q165" s="200"/>
      <c r="R165" s="200"/>
      <c r="S165" s="200"/>
      <c r="T165" s="200"/>
      <c r="U165" s="200"/>
      <c r="V165" s="200"/>
      <c r="W165" s="200"/>
      <c r="X165" s="200"/>
      <c r="Y165" s="200"/>
      <c r="Z165" s="200"/>
      <c r="AA165" s="200"/>
      <c r="AB165" s="200"/>
      <c r="AC165" s="200"/>
      <c r="AD165" s="200"/>
      <c r="AE165" s="200"/>
      <c r="AF165" s="200"/>
      <c r="AG165" s="200"/>
      <c r="AH165" s="200"/>
      <c r="AI165" s="201"/>
    </row>
    <row r="166" spans="1:35">
      <c r="A166" s="236" t="s">
        <v>454</v>
      </c>
      <c r="B166" s="237"/>
      <c r="C166" s="237"/>
      <c r="D166" s="237"/>
      <c r="E166" s="237"/>
      <c r="F166" s="237"/>
      <c r="G166" s="237"/>
      <c r="H166" s="237"/>
      <c r="I166" s="237"/>
      <c r="J166" s="237"/>
      <c r="K166" s="237"/>
      <c r="L166" s="237"/>
      <c r="M166" s="237"/>
      <c r="N166" s="237"/>
      <c r="O166" s="237"/>
      <c r="P166" s="237"/>
      <c r="Q166" s="237"/>
      <c r="R166" s="237"/>
      <c r="S166" s="237"/>
      <c r="T166" s="237"/>
      <c r="U166" s="237"/>
      <c r="V166" s="237"/>
      <c r="W166" s="237"/>
      <c r="X166" s="237"/>
      <c r="Y166" s="237"/>
      <c r="Z166" s="237"/>
      <c r="AA166" s="237"/>
      <c r="AB166" s="237"/>
      <c r="AC166" s="237"/>
      <c r="AD166" s="237"/>
      <c r="AE166" s="237"/>
      <c r="AF166" s="237"/>
      <c r="AG166" s="237"/>
      <c r="AH166" s="237"/>
      <c r="AI166" s="238"/>
    </row>
    <row r="167" spans="1:35">
      <c r="A167" s="133" t="s">
        <v>455</v>
      </c>
      <c r="B167" s="134"/>
      <c r="C167" s="134"/>
      <c r="D167" s="134"/>
      <c r="E167" s="134"/>
      <c r="F167" s="134"/>
      <c r="G167" s="134"/>
      <c r="H167" s="134"/>
      <c r="I167" s="134"/>
      <c r="J167" s="134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  <c r="AA167" s="134"/>
      <c r="AB167" s="134"/>
      <c r="AC167" s="134"/>
      <c r="AD167" s="134"/>
      <c r="AE167" s="134"/>
      <c r="AF167" s="134"/>
      <c r="AG167" s="134"/>
      <c r="AH167" s="134"/>
      <c r="AI167" s="135"/>
    </row>
    <row r="168" spans="1:35">
      <c r="A168" s="136" t="s">
        <v>456</v>
      </c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239"/>
      <c r="V168" s="240" t="s">
        <v>457</v>
      </c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8"/>
    </row>
    <row r="169" spans="1:35" ht="15.6" customHeight="1">
      <c r="A169" s="139" t="s">
        <v>80</v>
      </c>
      <c r="B169" s="99"/>
      <c r="C169" s="99"/>
      <c r="D169" s="99"/>
      <c r="E169" s="99"/>
      <c r="F169" s="99"/>
      <c r="G169" s="99"/>
      <c r="H169" s="99"/>
      <c r="I169" s="99"/>
      <c r="J169" s="99"/>
      <c r="K169" s="99"/>
      <c r="L169" s="99"/>
      <c r="M169" s="99"/>
      <c r="N169" s="99"/>
      <c r="O169" s="99"/>
      <c r="P169" s="99"/>
      <c r="Q169" s="99"/>
      <c r="R169" s="99"/>
      <c r="S169" s="99"/>
      <c r="T169" s="99"/>
      <c r="U169" s="100"/>
      <c r="V169" s="2">
        <v>461</v>
      </c>
      <c r="W169" s="128"/>
      <c r="X169" s="129"/>
      <c r="Y169" s="129"/>
      <c r="Z169" s="129"/>
      <c r="AA169" s="241"/>
      <c r="AB169" s="18"/>
      <c r="AC169" s="19">
        <v>492</v>
      </c>
      <c r="AD169" s="128">
        <f>+W169*0.1225</f>
        <v>0</v>
      </c>
      <c r="AE169" s="129"/>
      <c r="AF169" s="129"/>
      <c r="AG169" s="129"/>
      <c r="AH169" s="241"/>
      <c r="AI169" s="4" t="s">
        <v>76</v>
      </c>
    </row>
    <row r="170" spans="1:35" ht="15.6" customHeight="1">
      <c r="A170" s="139" t="s">
        <v>81</v>
      </c>
      <c r="B170" s="99"/>
      <c r="C170" s="99"/>
      <c r="D170" s="99"/>
      <c r="E170" s="99"/>
      <c r="F170" s="99"/>
      <c r="G170" s="99"/>
      <c r="H170" s="99"/>
      <c r="I170" s="99"/>
      <c r="J170" s="99"/>
      <c r="K170" s="99"/>
      <c r="L170" s="99"/>
      <c r="M170" s="99"/>
      <c r="N170" s="99"/>
      <c r="O170" s="99"/>
      <c r="P170" s="99"/>
      <c r="Q170" s="99"/>
      <c r="R170" s="99"/>
      <c r="S170" s="99"/>
      <c r="T170" s="99"/>
      <c r="U170" s="100"/>
      <c r="V170" s="2">
        <v>545</v>
      </c>
      <c r="W170" s="128"/>
      <c r="X170" s="129"/>
      <c r="Y170" s="129"/>
      <c r="Z170" s="129"/>
      <c r="AA170" s="241"/>
      <c r="AB170" s="17" t="s">
        <v>76</v>
      </c>
      <c r="AC170" s="69"/>
      <c r="AD170" s="70"/>
      <c r="AE170" s="70"/>
      <c r="AF170" s="70"/>
      <c r="AG170" s="70"/>
      <c r="AH170" s="70"/>
      <c r="AI170" s="71"/>
    </row>
    <row r="171" spans="1:35" ht="15.6" customHeight="1">
      <c r="A171" s="139" t="s">
        <v>82</v>
      </c>
      <c r="B171" s="99"/>
      <c r="C171" s="99"/>
      <c r="D171" s="99"/>
      <c r="E171" s="99"/>
      <c r="F171" s="99"/>
      <c r="G171" s="99"/>
      <c r="H171" s="99"/>
      <c r="I171" s="99"/>
      <c r="J171" s="99"/>
      <c r="K171" s="99"/>
      <c r="L171" s="99"/>
      <c r="M171" s="99"/>
      <c r="N171" s="99"/>
      <c r="O171" s="99"/>
      <c r="P171" s="99"/>
      <c r="Q171" s="99"/>
      <c r="R171" s="99"/>
      <c r="S171" s="99"/>
      <c r="T171" s="99"/>
      <c r="U171" s="100"/>
      <c r="V171" s="2">
        <v>1650</v>
      </c>
      <c r="W171" s="128"/>
      <c r="X171" s="129"/>
      <c r="Y171" s="129"/>
      <c r="Z171" s="129"/>
      <c r="AA171" s="241"/>
      <c r="AB171" s="17" t="s">
        <v>76</v>
      </c>
      <c r="AC171" s="69"/>
      <c r="AD171" s="70"/>
      <c r="AE171" s="70"/>
      <c r="AF171" s="70"/>
      <c r="AG171" s="70"/>
      <c r="AH171" s="70"/>
      <c r="AI171" s="71"/>
    </row>
    <row r="172" spans="1:35" ht="15.6" customHeight="1">
      <c r="A172" s="139" t="s">
        <v>83</v>
      </c>
      <c r="B172" s="99"/>
      <c r="C172" s="99"/>
      <c r="D172" s="99"/>
      <c r="E172" s="99"/>
      <c r="F172" s="99"/>
      <c r="G172" s="99"/>
      <c r="H172" s="99"/>
      <c r="I172" s="99"/>
      <c r="J172" s="99"/>
      <c r="K172" s="99"/>
      <c r="L172" s="99"/>
      <c r="M172" s="99"/>
      <c r="N172" s="99"/>
      <c r="O172" s="99"/>
      <c r="P172" s="99"/>
      <c r="Q172" s="99"/>
      <c r="R172" s="99"/>
      <c r="S172" s="99"/>
      <c r="T172" s="99"/>
      <c r="U172" s="100"/>
      <c r="V172" s="2">
        <v>856</v>
      </c>
      <c r="W172" s="128"/>
      <c r="X172" s="129"/>
      <c r="Y172" s="129"/>
      <c r="Z172" s="129"/>
      <c r="AA172" s="241"/>
      <c r="AB172" s="17" t="s">
        <v>76</v>
      </c>
      <c r="AC172" s="69"/>
      <c r="AD172" s="70"/>
      <c r="AE172" s="70"/>
      <c r="AF172" s="70"/>
      <c r="AG172" s="70"/>
      <c r="AH172" s="70"/>
      <c r="AI172" s="71"/>
    </row>
    <row r="173" spans="1:35" ht="15.6" customHeight="1">
      <c r="A173" s="276" t="s">
        <v>84</v>
      </c>
      <c r="B173" s="277"/>
      <c r="C173" s="277"/>
      <c r="D173" s="277"/>
      <c r="E173" s="277"/>
      <c r="F173" s="277"/>
      <c r="G173" s="277"/>
      <c r="H173" s="277"/>
      <c r="I173" s="277"/>
      <c r="J173" s="277"/>
      <c r="K173" s="277"/>
      <c r="L173" s="277"/>
      <c r="M173" s="277"/>
      <c r="N173" s="277"/>
      <c r="O173" s="277"/>
      <c r="P173" s="277"/>
      <c r="Q173" s="277"/>
      <c r="R173" s="277"/>
      <c r="S173" s="277"/>
      <c r="T173" s="277"/>
      <c r="U173" s="278"/>
      <c r="V173" s="2">
        <v>547</v>
      </c>
      <c r="W173" s="128">
        <f>W169+W170+W171+W172</f>
        <v>0</v>
      </c>
      <c r="X173" s="129"/>
      <c r="Y173" s="129"/>
      <c r="Z173" s="129"/>
      <c r="AA173" s="241"/>
      <c r="AB173" s="17" t="s">
        <v>78</v>
      </c>
      <c r="AC173" s="69"/>
      <c r="AD173" s="70"/>
      <c r="AE173" s="70"/>
      <c r="AF173" s="70"/>
      <c r="AG173" s="70"/>
      <c r="AH173" s="70"/>
      <c r="AI173" s="71"/>
    </row>
    <row r="174" spans="1:35" ht="15.6" customHeight="1">
      <c r="A174" s="139" t="s">
        <v>85</v>
      </c>
      <c r="B174" s="99"/>
      <c r="C174" s="99"/>
      <c r="D174" s="99"/>
      <c r="E174" s="99"/>
      <c r="F174" s="99"/>
      <c r="G174" s="99"/>
      <c r="H174" s="99"/>
      <c r="I174" s="99"/>
      <c r="J174" s="99"/>
      <c r="K174" s="99"/>
      <c r="L174" s="99"/>
      <c r="M174" s="99"/>
      <c r="N174" s="99"/>
      <c r="O174" s="99"/>
      <c r="P174" s="99"/>
      <c r="Q174" s="99"/>
      <c r="R174" s="99"/>
      <c r="S174" s="99"/>
      <c r="T174" s="99"/>
      <c r="U174" s="100"/>
      <c r="V174" s="2">
        <v>617</v>
      </c>
      <c r="W174" s="128"/>
      <c r="X174" s="129"/>
      <c r="Y174" s="129"/>
      <c r="Z174" s="129"/>
      <c r="AA174" s="241"/>
      <c r="AB174" s="17" t="s">
        <v>76</v>
      </c>
      <c r="AC174" s="69"/>
      <c r="AD174" s="70"/>
      <c r="AE174" s="70"/>
      <c r="AF174" s="70"/>
      <c r="AG174" s="70"/>
      <c r="AH174" s="70"/>
      <c r="AI174" s="71"/>
    </row>
    <row r="175" spans="1:35" ht="15.6" customHeight="1">
      <c r="A175" s="139" t="s">
        <v>86</v>
      </c>
      <c r="B175" s="99"/>
      <c r="C175" s="99"/>
      <c r="D175" s="99"/>
      <c r="E175" s="99"/>
      <c r="F175" s="99"/>
      <c r="G175" s="99"/>
      <c r="H175" s="99"/>
      <c r="I175" s="99"/>
      <c r="J175" s="99"/>
      <c r="K175" s="99"/>
      <c r="L175" s="99"/>
      <c r="M175" s="99"/>
      <c r="N175" s="99"/>
      <c r="O175" s="99"/>
      <c r="P175" s="99"/>
      <c r="Q175" s="99"/>
      <c r="R175" s="99"/>
      <c r="S175" s="99"/>
      <c r="T175" s="99"/>
      <c r="U175" s="100"/>
      <c r="V175" s="2">
        <v>770</v>
      </c>
      <c r="W175" s="128"/>
      <c r="X175" s="129"/>
      <c r="Y175" s="129"/>
      <c r="Z175" s="129"/>
      <c r="AA175" s="241"/>
      <c r="AB175" s="17" t="s">
        <v>79</v>
      </c>
      <c r="AC175" s="69"/>
      <c r="AD175" s="70"/>
      <c r="AE175" s="70"/>
      <c r="AF175" s="70"/>
      <c r="AG175" s="70"/>
      <c r="AH175" s="70"/>
      <c r="AI175" s="71"/>
    </row>
    <row r="176" spans="1:35" ht="24.75" customHeight="1">
      <c r="A176" s="296" t="s">
        <v>658</v>
      </c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8"/>
      <c r="V176" s="2">
        <v>872</v>
      </c>
      <c r="W176" s="128"/>
      <c r="X176" s="129"/>
      <c r="Y176" s="129"/>
      <c r="Z176" s="129"/>
      <c r="AA176" s="241"/>
      <c r="AB176" s="17" t="s">
        <v>79</v>
      </c>
      <c r="AC176" s="69"/>
      <c r="AD176" s="70"/>
      <c r="AE176" s="70"/>
      <c r="AF176" s="70"/>
      <c r="AG176" s="70"/>
      <c r="AH176" s="70"/>
      <c r="AI176" s="71"/>
    </row>
    <row r="177" spans="1:35" ht="15.6" customHeight="1">
      <c r="A177" s="139" t="s">
        <v>87</v>
      </c>
      <c r="B177" s="99"/>
      <c r="C177" s="99"/>
      <c r="D177" s="99"/>
      <c r="E177" s="99"/>
      <c r="F177" s="99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99"/>
      <c r="S177" s="99"/>
      <c r="T177" s="99"/>
      <c r="U177" s="100"/>
      <c r="V177" s="2">
        <v>465</v>
      </c>
      <c r="W177" s="128"/>
      <c r="X177" s="129"/>
      <c r="Y177" s="129"/>
      <c r="Z177" s="129"/>
      <c r="AA177" s="241"/>
      <c r="AB177" s="17" t="s">
        <v>79</v>
      </c>
      <c r="AC177" s="69"/>
      <c r="AD177" s="70"/>
      <c r="AE177" s="70"/>
      <c r="AF177" s="70"/>
      <c r="AG177" s="70"/>
      <c r="AH177" s="70"/>
      <c r="AI177" s="71"/>
    </row>
    <row r="178" spans="1:35" ht="15.6" customHeight="1">
      <c r="A178" s="139" t="s">
        <v>88</v>
      </c>
      <c r="B178" s="99"/>
      <c r="C178" s="99"/>
      <c r="D178" s="99"/>
      <c r="E178" s="99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99"/>
      <c r="S178" s="99"/>
      <c r="T178" s="99"/>
      <c r="U178" s="100"/>
      <c r="V178" s="2">
        <v>494</v>
      </c>
      <c r="W178" s="128">
        <f>IF(W173*0.3&gt;733884*15,(733884*15),W173*0.3)</f>
        <v>0</v>
      </c>
      <c r="X178" s="129"/>
      <c r="Y178" s="129"/>
      <c r="Z178" s="129"/>
      <c r="AA178" s="241"/>
      <c r="AB178" s="17" t="s">
        <v>79</v>
      </c>
      <c r="AC178" s="69"/>
      <c r="AD178" s="70"/>
      <c r="AE178" s="70"/>
      <c r="AF178" s="70"/>
      <c r="AG178" s="70"/>
      <c r="AH178" s="70"/>
      <c r="AI178" s="71"/>
    </row>
    <row r="179" spans="1:35" ht="15.6" customHeight="1">
      <c r="A179" s="139" t="s">
        <v>89</v>
      </c>
      <c r="B179" s="99"/>
      <c r="C179" s="99"/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  <c r="S179" s="99"/>
      <c r="T179" s="99"/>
      <c r="U179" s="100"/>
      <c r="V179" s="2">
        <v>850</v>
      </c>
      <c r="W179" s="128"/>
      <c r="X179" s="129"/>
      <c r="Y179" s="129"/>
      <c r="Z179" s="129"/>
      <c r="AA179" s="241"/>
      <c r="AB179" s="17" t="s">
        <v>79</v>
      </c>
      <c r="AC179" s="69"/>
      <c r="AD179" s="70"/>
      <c r="AE179" s="70"/>
      <c r="AF179" s="70"/>
      <c r="AG179" s="70"/>
      <c r="AH179" s="70"/>
      <c r="AI179" s="71"/>
    </row>
    <row r="180" spans="1:35" ht="15.6" customHeight="1">
      <c r="A180" s="276" t="s">
        <v>90</v>
      </c>
      <c r="B180" s="277"/>
      <c r="C180" s="277"/>
      <c r="D180" s="277"/>
      <c r="E180" s="277"/>
      <c r="F180" s="277"/>
      <c r="G180" s="277"/>
      <c r="H180" s="277"/>
      <c r="I180" s="277"/>
      <c r="J180" s="277"/>
      <c r="K180" s="277"/>
      <c r="L180" s="277"/>
      <c r="M180" s="277"/>
      <c r="N180" s="277"/>
      <c r="O180" s="277"/>
      <c r="P180" s="277"/>
      <c r="Q180" s="277"/>
      <c r="R180" s="277"/>
      <c r="S180" s="277"/>
      <c r="T180" s="277"/>
      <c r="U180" s="278"/>
      <c r="V180" s="2">
        <v>467</v>
      </c>
      <c r="W180" s="128">
        <f>SUM(W173:AA174)-SUM(W175:AA179)</f>
        <v>0</v>
      </c>
      <c r="X180" s="129"/>
      <c r="Y180" s="129"/>
      <c r="Z180" s="129"/>
      <c r="AA180" s="241"/>
      <c r="AB180" s="17" t="s">
        <v>78</v>
      </c>
      <c r="AC180" s="69"/>
      <c r="AD180" s="70"/>
      <c r="AE180" s="70"/>
      <c r="AF180" s="70"/>
      <c r="AG180" s="70"/>
      <c r="AH180" s="70"/>
      <c r="AI180" s="71"/>
    </row>
    <row r="181" spans="1:35" ht="15.6" customHeight="1">
      <c r="A181" s="139" t="s">
        <v>91</v>
      </c>
      <c r="B181" s="99"/>
      <c r="C181" s="99"/>
      <c r="D181" s="99"/>
      <c r="E181" s="99"/>
      <c r="F181" s="99"/>
      <c r="G181" s="99"/>
      <c r="H181" s="99"/>
      <c r="I181" s="99"/>
      <c r="J181" s="99"/>
      <c r="K181" s="99"/>
      <c r="L181" s="99"/>
      <c r="M181" s="99"/>
      <c r="N181" s="99"/>
      <c r="O181" s="99"/>
      <c r="P181" s="99"/>
      <c r="Q181" s="99"/>
      <c r="R181" s="99"/>
      <c r="S181" s="99"/>
      <c r="T181" s="99"/>
      <c r="U181" s="100"/>
      <c r="V181" s="2">
        <v>479</v>
      </c>
      <c r="W181" s="128"/>
      <c r="X181" s="129"/>
      <c r="Y181" s="129"/>
      <c r="Z181" s="129"/>
      <c r="AA181" s="241"/>
      <c r="AB181" s="18"/>
      <c r="AC181" s="19">
        <v>491</v>
      </c>
      <c r="AD181" s="128"/>
      <c r="AE181" s="129"/>
      <c r="AF181" s="129"/>
      <c r="AG181" s="129"/>
      <c r="AH181" s="241"/>
      <c r="AI181" s="4" t="s">
        <v>76</v>
      </c>
    </row>
    <row r="182" spans="1:35" ht="15.6" customHeight="1">
      <c r="A182" s="139" t="s">
        <v>92</v>
      </c>
      <c r="B182" s="99"/>
      <c r="C182" s="99"/>
      <c r="D182" s="99"/>
      <c r="E182" s="99"/>
      <c r="F182" s="99"/>
      <c r="G182" s="99"/>
      <c r="H182" s="99"/>
      <c r="I182" s="99"/>
      <c r="J182" s="99"/>
      <c r="K182" s="99"/>
      <c r="L182" s="99"/>
      <c r="M182" s="99"/>
      <c r="N182" s="99"/>
      <c r="O182" s="99"/>
      <c r="P182" s="99"/>
      <c r="Q182" s="99"/>
      <c r="R182" s="99"/>
      <c r="S182" s="99"/>
      <c r="T182" s="99"/>
      <c r="U182" s="100"/>
      <c r="V182" s="2">
        <v>618</v>
      </c>
      <c r="W182" s="128">
        <f>W180+W181</f>
        <v>0</v>
      </c>
      <c r="X182" s="129"/>
      <c r="Y182" s="129"/>
      <c r="Z182" s="129"/>
      <c r="AA182" s="241"/>
      <c r="AB182" s="17" t="s">
        <v>19</v>
      </c>
      <c r="AC182" s="19">
        <v>619</v>
      </c>
      <c r="AD182" s="128">
        <f>AD169+AD181</f>
        <v>0</v>
      </c>
      <c r="AE182" s="129"/>
      <c r="AF182" s="129"/>
      <c r="AG182" s="129"/>
      <c r="AH182" s="241"/>
      <c r="AI182" s="4" t="s">
        <v>78</v>
      </c>
    </row>
    <row r="183" spans="1:35" ht="15.6" customHeight="1">
      <c r="A183" s="139" t="s">
        <v>93</v>
      </c>
      <c r="B183" s="99"/>
      <c r="C183" s="99"/>
      <c r="D183" s="99"/>
      <c r="E183" s="99"/>
      <c r="F183" s="99"/>
      <c r="G183" s="99"/>
      <c r="H183" s="99"/>
      <c r="I183" s="99"/>
      <c r="J183" s="99"/>
      <c r="K183" s="99"/>
      <c r="L183" s="99"/>
      <c r="M183" s="99"/>
      <c r="N183" s="99"/>
      <c r="O183" s="99"/>
      <c r="P183" s="99"/>
      <c r="Q183" s="99"/>
      <c r="R183" s="99"/>
      <c r="S183" s="99"/>
      <c r="T183" s="99"/>
      <c r="U183" s="100"/>
      <c r="V183" s="279" t="s">
        <v>94</v>
      </c>
      <c r="W183" s="280"/>
      <c r="X183" s="280"/>
      <c r="Y183" s="280"/>
      <c r="Z183" s="280"/>
      <c r="AA183" s="281"/>
      <c r="AB183" s="285" t="s">
        <v>95</v>
      </c>
      <c r="AC183" s="286"/>
      <c r="AD183" s="286"/>
      <c r="AE183" s="286"/>
      <c r="AF183" s="286"/>
      <c r="AG183" s="286"/>
      <c r="AH183" s="286"/>
      <c r="AI183" s="287"/>
    </row>
    <row r="184" spans="1:35">
      <c r="A184" s="291">
        <v>896</v>
      </c>
      <c r="B184" s="292"/>
      <c r="C184" s="293"/>
      <c r="D184" s="294"/>
      <c r="E184" s="294"/>
      <c r="F184" s="294"/>
      <c r="G184" s="294"/>
      <c r="H184" s="294"/>
      <c r="I184" s="294"/>
      <c r="J184" s="294"/>
      <c r="K184" s="294"/>
      <c r="L184" s="294"/>
      <c r="M184" s="294"/>
      <c r="N184" s="294"/>
      <c r="O184" s="294"/>
      <c r="P184" s="294"/>
      <c r="Q184" s="294"/>
      <c r="R184" s="294"/>
      <c r="S184" s="294"/>
      <c r="T184" s="294"/>
      <c r="U184" s="295"/>
      <c r="V184" s="282"/>
      <c r="W184" s="283"/>
      <c r="X184" s="283"/>
      <c r="Y184" s="283"/>
      <c r="Z184" s="283"/>
      <c r="AA184" s="284"/>
      <c r="AB184" s="288"/>
      <c r="AC184" s="289"/>
      <c r="AD184" s="289"/>
      <c r="AE184" s="289"/>
      <c r="AF184" s="289"/>
      <c r="AG184" s="289"/>
      <c r="AH184" s="289"/>
      <c r="AI184" s="290"/>
    </row>
    <row r="185" spans="1:35">
      <c r="A185" s="130" t="s">
        <v>458</v>
      </c>
      <c r="B185" s="131"/>
      <c r="C185" s="131"/>
      <c r="D185" s="131"/>
      <c r="E185" s="131"/>
      <c r="F185" s="131"/>
      <c r="G185" s="131"/>
      <c r="H185" s="131"/>
      <c r="I185" s="131"/>
      <c r="J185" s="131"/>
      <c r="K185" s="131"/>
      <c r="L185" s="131"/>
      <c r="M185" s="131"/>
      <c r="N185" s="131"/>
      <c r="O185" s="131"/>
      <c r="P185" s="131"/>
      <c r="Q185" s="131"/>
      <c r="R185" s="131"/>
      <c r="S185" s="131"/>
      <c r="T185" s="131"/>
      <c r="U185" s="131"/>
      <c r="V185" s="131"/>
      <c r="W185" s="131"/>
      <c r="X185" s="131"/>
      <c r="Y185" s="131"/>
      <c r="Z185" s="131"/>
      <c r="AA185" s="131"/>
      <c r="AB185" s="131"/>
      <c r="AC185" s="131"/>
      <c r="AD185" s="131"/>
      <c r="AE185" s="131"/>
      <c r="AF185" s="131"/>
      <c r="AG185" s="131"/>
      <c r="AH185" s="131"/>
      <c r="AI185" s="132"/>
    </row>
    <row r="186" spans="1:35">
      <c r="A186" s="133" t="s">
        <v>459</v>
      </c>
      <c r="B186" s="134"/>
      <c r="C186" s="134"/>
      <c r="D186" s="134"/>
      <c r="E186" s="134"/>
      <c r="F186" s="134"/>
      <c r="G186" s="134"/>
      <c r="H186" s="134"/>
      <c r="I186" s="134"/>
      <c r="J186" s="134"/>
      <c r="K186" s="134"/>
      <c r="L186" s="134"/>
      <c r="M186" s="134"/>
      <c r="N186" s="134"/>
      <c r="O186" s="134"/>
      <c r="P186" s="134"/>
      <c r="Q186" s="134"/>
      <c r="R186" s="134"/>
      <c r="S186" s="134"/>
      <c r="T186" s="134"/>
      <c r="U186" s="134"/>
      <c r="V186" s="134"/>
      <c r="W186" s="134"/>
      <c r="X186" s="134"/>
      <c r="Y186" s="134"/>
      <c r="Z186" s="134"/>
      <c r="AA186" s="134"/>
      <c r="AB186" s="134"/>
      <c r="AC186" s="134"/>
      <c r="AD186" s="134"/>
      <c r="AE186" s="134"/>
      <c r="AF186" s="134"/>
      <c r="AG186" s="134"/>
      <c r="AH186" s="134"/>
      <c r="AI186" s="135"/>
    </row>
    <row r="187" spans="1:35" ht="15.6" customHeight="1">
      <c r="A187" s="299" t="s">
        <v>96</v>
      </c>
      <c r="B187" s="300"/>
      <c r="C187" s="300"/>
      <c r="D187" s="300"/>
      <c r="E187" s="300"/>
      <c r="F187" s="300"/>
      <c r="G187" s="300"/>
      <c r="H187" s="300"/>
      <c r="I187" s="300"/>
      <c r="J187" s="300"/>
      <c r="K187" s="300"/>
      <c r="L187" s="300"/>
      <c r="M187" s="300"/>
      <c r="N187" s="300"/>
      <c r="O187" s="300"/>
      <c r="P187" s="300"/>
      <c r="Q187" s="300"/>
      <c r="R187" s="300"/>
      <c r="S187" s="300"/>
      <c r="T187" s="300"/>
      <c r="U187" s="300"/>
      <c r="V187" s="300"/>
      <c r="W187" s="300"/>
      <c r="X187" s="300"/>
      <c r="Y187" s="300"/>
      <c r="Z187" s="300"/>
      <c r="AA187" s="300"/>
      <c r="AB187" s="300"/>
      <c r="AC187" s="301"/>
      <c r="AD187" s="20">
        <v>1055</v>
      </c>
      <c r="AE187" s="128"/>
      <c r="AF187" s="129"/>
      <c r="AG187" s="129"/>
      <c r="AH187" s="129"/>
      <c r="AI187" s="21" t="s">
        <v>6</v>
      </c>
    </row>
    <row r="188" spans="1:35" ht="15.6" customHeight="1">
      <c r="A188" s="302" t="s">
        <v>97</v>
      </c>
      <c r="B188" s="116"/>
      <c r="C188" s="116"/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  <c r="X188" s="116"/>
      <c r="Y188" s="116"/>
      <c r="Z188" s="116"/>
      <c r="AA188" s="116"/>
      <c r="AB188" s="116"/>
      <c r="AC188" s="117"/>
      <c r="AD188" s="6">
        <v>1056</v>
      </c>
      <c r="AE188" s="128"/>
      <c r="AF188" s="129"/>
      <c r="AG188" s="129"/>
      <c r="AH188" s="129"/>
      <c r="AI188" s="4" t="s">
        <v>17</v>
      </c>
    </row>
    <row r="189" spans="1:35" ht="15.6" customHeight="1">
      <c r="A189" s="302" t="s">
        <v>98</v>
      </c>
      <c r="B189" s="116"/>
      <c r="C189" s="116"/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  <c r="W189" s="116"/>
      <c r="X189" s="116"/>
      <c r="Y189" s="116"/>
      <c r="Z189" s="116"/>
      <c r="AA189" s="116"/>
      <c r="AB189" s="116"/>
      <c r="AC189" s="117"/>
      <c r="AD189" s="6">
        <v>1057</v>
      </c>
      <c r="AE189" s="128"/>
      <c r="AF189" s="129"/>
      <c r="AG189" s="129"/>
      <c r="AH189" s="129"/>
      <c r="AI189" s="4" t="s">
        <v>17</v>
      </c>
    </row>
    <row r="190" spans="1:35" ht="15.6" customHeight="1">
      <c r="A190" s="139" t="s">
        <v>99</v>
      </c>
      <c r="B190" s="99"/>
      <c r="C190" s="99"/>
      <c r="D190" s="99"/>
      <c r="E190" s="99"/>
      <c r="F190" s="99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99"/>
      <c r="R190" s="99"/>
      <c r="S190" s="99"/>
      <c r="T190" s="99"/>
      <c r="U190" s="99"/>
      <c r="V190" s="99"/>
      <c r="W190" s="99"/>
      <c r="X190" s="99"/>
      <c r="Y190" s="99"/>
      <c r="Z190" s="99"/>
      <c r="AA190" s="99"/>
      <c r="AB190" s="99"/>
      <c r="AC190" s="100"/>
      <c r="AD190" s="6">
        <v>1058</v>
      </c>
      <c r="AE190" s="128">
        <f>AE187-AE188-AE189</f>
        <v>0</v>
      </c>
      <c r="AF190" s="129"/>
      <c r="AG190" s="129"/>
      <c r="AH190" s="129"/>
      <c r="AI190" s="4" t="s">
        <v>19</v>
      </c>
    </row>
    <row r="191" spans="1:35" ht="15.6" customHeight="1">
      <c r="A191" s="302" t="s">
        <v>100</v>
      </c>
      <c r="B191" s="116"/>
      <c r="C191" s="116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  <c r="X191" s="116"/>
      <c r="Y191" s="116"/>
      <c r="Z191" s="116"/>
      <c r="AA191" s="116"/>
      <c r="AB191" s="116"/>
      <c r="AC191" s="117"/>
      <c r="AD191" s="6">
        <v>1060</v>
      </c>
      <c r="AE191" s="128"/>
      <c r="AF191" s="129"/>
      <c r="AG191" s="129"/>
      <c r="AH191" s="129"/>
      <c r="AI191" s="4" t="s">
        <v>17</v>
      </c>
    </row>
    <row r="192" spans="1:35" ht="15.6" customHeight="1">
      <c r="A192" s="139" t="s">
        <v>101</v>
      </c>
      <c r="B192" s="99"/>
      <c r="C192" s="99"/>
      <c r="D192" s="99"/>
      <c r="E192" s="99"/>
      <c r="F192" s="99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99"/>
      <c r="R192" s="99"/>
      <c r="S192" s="99"/>
      <c r="T192" s="99"/>
      <c r="U192" s="99"/>
      <c r="V192" s="99"/>
      <c r="W192" s="99"/>
      <c r="X192" s="99"/>
      <c r="Y192" s="99"/>
      <c r="Z192" s="99"/>
      <c r="AA192" s="99"/>
      <c r="AB192" s="99"/>
      <c r="AC192" s="100"/>
      <c r="AD192" s="6">
        <v>1061</v>
      </c>
      <c r="AE192" s="128">
        <f>+AE190-AE191</f>
        <v>0</v>
      </c>
      <c r="AF192" s="129"/>
      <c r="AG192" s="129"/>
      <c r="AH192" s="129"/>
      <c r="AI192" s="4" t="s">
        <v>19</v>
      </c>
    </row>
    <row r="193" spans="1:35" ht="15.6" customHeight="1">
      <c r="A193" s="139" t="s">
        <v>102</v>
      </c>
      <c r="B193" s="99"/>
      <c r="C193" s="99"/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99"/>
      <c r="S193" s="99"/>
      <c r="T193" s="99"/>
      <c r="U193" s="99"/>
      <c r="V193" s="99"/>
      <c r="W193" s="99"/>
      <c r="X193" s="99"/>
      <c r="Y193" s="99"/>
      <c r="Z193" s="99"/>
      <c r="AA193" s="99"/>
      <c r="AB193" s="99"/>
      <c r="AC193" s="100"/>
      <c r="AD193" s="6">
        <v>1062</v>
      </c>
      <c r="AE193" s="128">
        <f>IF(AE190&lt;0,AE191,AE191-AE190)</f>
        <v>0</v>
      </c>
      <c r="AF193" s="129"/>
      <c r="AG193" s="129"/>
      <c r="AH193" s="129"/>
      <c r="AI193" s="4" t="s">
        <v>19</v>
      </c>
    </row>
    <row r="194" spans="1:35" ht="15.6" customHeight="1">
      <c r="A194" s="154" t="s">
        <v>630</v>
      </c>
      <c r="B194" s="99"/>
      <c r="C194" s="99"/>
      <c r="D194" s="99"/>
      <c r="E194" s="99"/>
      <c r="F194" s="99"/>
      <c r="G194" s="99"/>
      <c r="H194" s="99"/>
      <c r="I194" s="99"/>
      <c r="J194" s="99"/>
      <c r="K194" s="99"/>
      <c r="L194" s="99"/>
      <c r="M194" s="99"/>
      <c r="N194" s="99"/>
      <c r="O194" s="99"/>
      <c r="P194" s="99"/>
      <c r="Q194" s="99"/>
      <c r="R194" s="99"/>
      <c r="S194" s="99"/>
      <c r="T194" s="99"/>
      <c r="U194" s="99"/>
      <c r="V194" s="99"/>
      <c r="W194" s="99"/>
      <c r="X194" s="99"/>
      <c r="Y194" s="99"/>
      <c r="Z194" s="99"/>
      <c r="AA194" s="99"/>
      <c r="AB194" s="99"/>
      <c r="AC194" s="100"/>
      <c r="AD194" s="6">
        <v>1099</v>
      </c>
      <c r="AE194" s="128"/>
      <c r="AF194" s="129"/>
      <c r="AG194" s="129"/>
      <c r="AH194" s="129"/>
      <c r="AI194" s="22"/>
    </row>
    <row r="195" spans="1:35" ht="15.6" customHeight="1">
      <c r="A195" s="144" t="s">
        <v>647</v>
      </c>
      <c r="B195" s="10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  <c r="AA195" s="104"/>
      <c r="AB195" s="104"/>
      <c r="AC195" s="105"/>
      <c r="AD195" s="6">
        <v>1847</v>
      </c>
      <c r="AE195" s="128"/>
      <c r="AF195" s="129"/>
      <c r="AG195" s="129"/>
      <c r="AH195" s="129"/>
      <c r="AI195" s="22"/>
    </row>
    <row r="196" spans="1:35" ht="15.6" customHeight="1">
      <c r="A196" s="154" t="s">
        <v>631</v>
      </c>
      <c r="B196" s="99"/>
      <c r="C196" s="99"/>
      <c r="D196" s="99"/>
      <c r="E196" s="99"/>
      <c r="F196" s="99"/>
      <c r="G196" s="99"/>
      <c r="H196" s="99"/>
      <c r="I196" s="99"/>
      <c r="J196" s="99"/>
      <c r="K196" s="99"/>
      <c r="L196" s="99"/>
      <c r="M196" s="99"/>
      <c r="N196" s="99"/>
      <c r="O196" s="99"/>
      <c r="P196" s="99"/>
      <c r="Q196" s="99"/>
      <c r="R196" s="99"/>
      <c r="S196" s="99"/>
      <c r="T196" s="99"/>
      <c r="U196" s="99"/>
      <c r="V196" s="99"/>
      <c r="W196" s="99"/>
      <c r="X196" s="99"/>
      <c r="Y196" s="99"/>
      <c r="Z196" s="99"/>
      <c r="AA196" s="99"/>
      <c r="AB196" s="99"/>
      <c r="AC196" s="100"/>
      <c r="AD196" s="6">
        <v>1100</v>
      </c>
      <c r="AE196" s="128"/>
      <c r="AF196" s="129"/>
      <c r="AG196" s="129"/>
      <c r="AH196" s="129"/>
      <c r="AI196" s="22"/>
    </row>
    <row r="197" spans="1:35" ht="15.6" customHeight="1">
      <c r="A197" s="154" t="s">
        <v>632</v>
      </c>
      <c r="B197" s="99"/>
      <c r="C197" s="99"/>
      <c r="D197" s="99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99"/>
      <c r="S197" s="99"/>
      <c r="T197" s="99"/>
      <c r="U197" s="99"/>
      <c r="V197" s="99"/>
      <c r="W197" s="99"/>
      <c r="X197" s="99"/>
      <c r="Y197" s="99"/>
      <c r="Z197" s="99"/>
      <c r="AA197" s="99"/>
      <c r="AB197" s="99"/>
      <c r="AC197" s="100"/>
      <c r="AD197" s="6">
        <v>1114</v>
      </c>
      <c r="AE197" s="128"/>
      <c r="AF197" s="129"/>
      <c r="AG197" s="129"/>
      <c r="AH197" s="129"/>
      <c r="AI197" s="22"/>
    </row>
    <row r="198" spans="1:35">
      <c r="A198" s="192" t="s">
        <v>460</v>
      </c>
      <c r="B198" s="193"/>
      <c r="C198" s="193"/>
      <c r="D198" s="193"/>
      <c r="E198" s="193"/>
      <c r="F198" s="193"/>
      <c r="G198" s="193"/>
      <c r="H198" s="193"/>
      <c r="I198" s="193"/>
      <c r="J198" s="193"/>
      <c r="K198" s="193"/>
      <c r="L198" s="193"/>
      <c r="M198" s="193"/>
      <c r="N198" s="193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3"/>
      <c r="AA198" s="193"/>
      <c r="AB198" s="193"/>
      <c r="AC198" s="193"/>
      <c r="AD198" s="193"/>
      <c r="AE198" s="193"/>
      <c r="AF198" s="193"/>
      <c r="AG198" s="193"/>
      <c r="AH198" s="193"/>
      <c r="AI198" s="194"/>
    </row>
    <row r="199" spans="1:35" ht="15.6" customHeight="1">
      <c r="A199" s="154" t="s">
        <v>648</v>
      </c>
      <c r="B199" s="99"/>
      <c r="C199" s="99"/>
      <c r="D199" s="99"/>
      <c r="E199" s="99"/>
      <c r="F199" s="99"/>
      <c r="G199" s="99"/>
      <c r="H199" s="99"/>
      <c r="I199" s="99"/>
      <c r="J199" s="99"/>
      <c r="K199" s="99"/>
      <c r="L199" s="99"/>
      <c r="M199" s="99"/>
      <c r="N199" s="99"/>
      <c r="O199" s="99"/>
      <c r="P199" s="99"/>
      <c r="Q199" s="99"/>
      <c r="R199" s="99"/>
      <c r="S199" s="99"/>
      <c r="T199" s="99"/>
      <c r="U199" s="99"/>
      <c r="V199" s="99"/>
      <c r="W199" s="99"/>
      <c r="X199" s="99"/>
      <c r="Y199" s="99"/>
      <c r="Z199" s="99"/>
      <c r="AA199" s="99"/>
      <c r="AB199" s="99"/>
      <c r="AC199" s="100"/>
      <c r="AD199" s="6">
        <v>1063</v>
      </c>
      <c r="AE199" s="128"/>
      <c r="AF199" s="129"/>
      <c r="AG199" s="129"/>
      <c r="AH199" s="129"/>
      <c r="AI199" s="22"/>
    </row>
    <row r="200" spans="1:35" ht="15.6" customHeight="1">
      <c r="A200" s="154" t="s">
        <v>633</v>
      </c>
      <c r="B200" s="99"/>
      <c r="C200" s="99"/>
      <c r="D200" s="99"/>
      <c r="E200" s="99"/>
      <c r="F200" s="99"/>
      <c r="G200" s="99"/>
      <c r="H200" s="99"/>
      <c r="I200" s="99"/>
      <c r="J200" s="99"/>
      <c r="K200" s="99"/>
      <c r="L200" s="99"/>
      <c r="M200" s="99"/>
      <c r="N200" s="99"/>
      <c r="O200" s="99"/>
      <c r="P200" s="99"/>
      <c r="Q200" s="99"/>
      <c r="R200" s="99"/>
      <c r="S200" s="99"/>
      <c r="T200" s="99"/>
      <c r="U200" s="99"/>
      <c r="V200" s="99"/>
      <c r="W200" s="99"/>
      <c r="X200" s="99"/>
      <c r="Y200" s="99"/>
      <c r="Z200" s="99"/>
      <c r="AA200" s="99"/>
      <c r="AB200" s="99"/>
      <c r="AC200" s="100"/>
      <c r="AD200" s="6">
        <v>1064</v>
      </c>
      <c r="AE200" s="128"/>
      <c r="AF200" s="129"/>
      <c r="AG200" s="129"/>
      <c r="AH200" s="129"/>
      <c r="AI200" s="22"/>
    </row>
    <row r="201" spans="1:35" ht="15.6" customHeight="1">
      <c r="A201" s="303" t="s">
        <v>634</v>
      </c>
      <c r="B201" s="126"/>
      <c r="C201" s="126"/>
      <c r="D201" s="126"/>
      <c r="E201" s="126"/>
      <c r="F201" s="126"/>
      <c r="G201" s="126"/>
      <c r="H201" s="126"/>
      <c r="I201" s="126"/>
      <c r="J201" s="126"/>
      <c r="K201" s="126"/>
      <c r="L201" s="126"/>
      <c r="M201" s="126"/>
      <c r="N201" s="126"/>
      <c r="O201" s="126"/>
      <c r="P201" s="126"/>
      <c r="Q201" s="126"/>
      <c r="R201" s="126"/>
      <c r="S201" s="126"/>
      <c r="T201" s="126"/>
      <c r="U201" s="126"/>
      <c r="V201" s="126"/>
      <c r="W201" s="126"/>
      <c r="X201" s="126"/>
      <c r="Y201" s="126"/>
      <c r="Z201" s="126"/>
      <c r="AA201" s="126"/>
      <c r="AB201" s="126"/>
      <c r="AC201" s="127"/>
      <c r="AD201" s="7">
        <v>1065</v>
      </c>
      <c r="AE201" s="128"/>
      <c r="AF201" s="129"/>
      <c r="AG201" s="129"/>
      <c r="AH201" s="129"/>
      <c r="AI201" s="23"/>
    </row>
    <row r="202" spans="1:35">
      <c r="A202" s="130" t="s">
        <v>461</v>
      </c>
      <c r="B202" s="131"/>
      <c r="C202" s="131"/>
      <c r="D202" s="131"/>
      <c r="E202" s="131"/>
      <c r="F202" s="131"/>
      <c r="G202" s="131"/>
      <c r="H202" s="131"/>
      <c r="I202" s="131"/>
      <c r="J202" s="131"/>
      <c r="K202" s="131"/>
      <c r="L202" s="131"/>
      <c r="M202" s="131"/>
      <c r="N202" s="131"/>
      <c r="O202" s="131"/>
      <c r="P202" s="131"/>
      <c r="Q202" s="131"/>
      <c r="R202" s="131"/>
      <c r="S202" s="131"/>
      <c r="T202" s="131"/>
      <c r="U202" s="131"/>
      <c r="V202" s="131"/>
      <c r="W202" s="131"/>
      <c r="X202" s="131"/>
      <c r="Y202" s="131"/>
      <c r="Z202" s="131"/>
      <c r="AA202" s="131"/>
      <c r="AB202" s="131"/>
      <c r="AC202" s="131"/>
      <c r="AD202" s="131"/>
      <c r="AE202" s="131"/>
      <c r="AF202" s="131"/>
      <c r="AG202" s="131"/>
      <c r="AH202" s="131"/>
      <c r="AI202" s="132"/>
    </row>
    <row r="203" spans="1:35">
      <c r="A203" s="133" t="s">
        <v>462</v>
      </c>
      <c r="B203" s="134"/>
      <c r="C203" s="134"/>
      <c r="D203" s="134"/>
      <c r="E203" s="134"/>
      <c r="F203" s="134"/>
      <c r="G203" s="134"/>
      <c r="H203" s="134"/>
      <c r="I203" s="134"/>
      <c r="J203" s="134"/>
      <c r="K203" s="134"/>
      <c r="L203" s="134"/>
      <c r="M203" s="134"/>
      <c r="N203" s="134"/>
      <c r="O203" s="134"/>
      <c r="P203" s="134"/>
      <c r="Q203" s="134"/>
      <c r="R203" s="134"/>
      <c r="S203" s="134"/>
      <c r="T203" s="134"/>
      <c r="U203" s="134"/>
      <c r="V203" s="134"/>
      <c r="W203" s="134"/>
      <c r="X203" s="134"/>
      <c r="Y203" s="134"/>
      <c r="Z203" s="134"/>
      <c r="AA203" s="134"/>
      <c r="AB203" s="134"/>
      <c r="AC203" s="134"/>
      <c r="AD203" s="134"/>
      <c r="AE203" s="134"/>
      <c r="AF203" s="134"/>
      <c r="AG203" s="134"/>
      <c r="AH203" s="134"/>
      <c r="AI203" s="135"/>
    </row>
    <row r="204" spans="1:35">
      <c r="A204" s="299" t="s">
        <v>103</v>
      </c>
      <c r="B204" s="300"/>
      <c r="C204" s="300"/>
      <c r="D204" s="300"/>
      <c r="E204" s="300"/>
      <c r="F204" s="300"/>
      <c r="G204" s="300"/>
      <c r="H204" s="300"/>
      <c r="I204" s="300"/>
      <c r="J204" s="300"/>
      <c r="K204" s="300"/>
      <c r="L204" s="300"/>
      <c r="M204" s="300"/>
      <c r="N204" s="300"/>
      <c r="O204" s="300"/>
      <c r="P204" s="300"/>
      <c r="Q204" s="300"/>
      <c r="R204" s="300"/>
      <c r="S204" s="300"/>
      <c r="T204" s="300"/>
      <c r="U204" s="300"/>
      <c r="V204" s="300"/>
      <c r="W204" s="300"/>
      <c r="X204" s="300"/>
      <c r="Y204" s="300"/>
      <c r="Z204" s="300"/>
      <c r="AA204" s="300"/>
      <c r="AB204" s="300"/>
      <c r="AC204" s="301"/>
      <c r="AD204" s="20">
        <v>701</v>
      </c>
      <c r="AE204" s="128"/>
      <c r="AF204" s="129"/>
      <c r="AG204" s="129"/>
      <c r="AH204" s="129"/>
      <c r="AI204" s="21" t="s">
        <v>6</v>
      </c>
    </row>
    <row r="205" spans="1:35">
      <c r="A205" s="139" t="s">
        <v>104</v>
      </c>
      <c r="B205" s="99"/>
      <c r="C205" s="99"/>
      <c r="D205" s="99"/>
      <c r="E205" s="99"/>
      <c r="F205" s="99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Q205" s="99"/>
      <c r="R205" s="99"/>
      <c r="S205" s="99"/>
      <c r="T205" s="99"/>
      <c r="U205" s="99"/>
      <c r="V205" s="99"/>
      <c r="W205" s="99"/>
      <c r="X205" s="99"/>
      <c r="Y205" s="99"/>
      <c r="Z205" s="99"/>
      <c r="AA205" s="99"/>
      <c r="AB205" s="99"/>
      <c r="AC205" s="100"/>
      <c r="AD205" s="6">
        <v>702</v>
      </c>
      <c r="AE205" s="128"/>
      <c r="AF205" s="129"/>
      <c r="AG205" s="129"/>
      <c r="AH205" s="129"/>
      <c r="AI205" s="4" t="s">
        <v>17</v>
      </c>
    </row>
    <row r="206" spans="1:35">
      <c r="A206" s="139" t="s">
        <v>105</v>
      </c>
      <c r="B206" s="99"/>
      <c r="C206" s="99"/>
      <c r="D206" s="99"/>
      <c r="E206" s="99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99"/>
      <c r="S206" s="99"/>
      <c r="T206" s="99"/>
      <c r="U206" s="99"/>
      <c r="V206" s="99"/>
      <c r="W206" s="99"/>
      <c r="X206" s="99"/>
      <c r="Y206" s="99"/>
      <c r="Z206" s="99"/>
      <c r="AA206" s="99"/>
      <c r="AB206" s="99"/>
      <c r="AC206" s="100"/>
      <c r="AD206" s="6">
        <v>703</v>
      </c>
      <c r="AE206" s="128">
        <f>AE204-AE205</f>
        <v>0</v>
      </c>
      <c r="AF206" s="129"/>
      <c r="AG206" s="129"/>
      <c r="AH206" s="129"/>
      <c r="AI206" s="4" t="s">
        <v>19</v>
      </c>
    </row>
    <row r="207" spans="1:35">
      <c r="A207" s="139" t="s">
        <v>106</v>
      </c>
      <c r="B207" s="99"/>
      <c r="C207" s="99"/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99"/>
      <c r="S207" s="99"/>
      <c r="T207" s="99"/>
      <c r="U207" s="99"/>
      <c r="V207" s="99"/>
      <c r="W207" s="99"/>
      <c r="X207" s="99"/>
      <c r="Y207" s="99"/>
      <c r="Z207" s="99"/>
      <c r="AA207" s="99"/>
      <c r="AB207" s="99"/>
      <c r="AC207" s="100"/>
      <c r="AD207" s="6">
        <v>704</v>
      </c>
      <c r="AE207" s="128"/>
      <c r="AF207" s="129"/>
      <c r="AG207" s="129"/>
      <c r="AH207" s="129"/>
      <c r="AI207" s="4" t="s">
        <v>6</v>
      </c>
    </row>
    <row r="208" spans="1:35">
      <c r="A208" s="139" t="s">
        <v>107</v>
      </c>
      <c r="B208" s="99"/>
      <c r="C208" s="99"/>
      <c r="D208" s="99"/>
      <c r="E208" s="99"/>
      <c r="F208" s="99"/>
      <c r="G208" s="99"/>
      <c r="H208" s="99"/>
      <c r="I208" s="99"/>
      <c r="J208" s="99"/>
      <c r="K208" s="99"/>
      <c r="L208" s="99"/>
      <c r="M208" s="99"/>
      <c r="N208" s="99"/>
      <c r="O208" s="99"/>
      <c r="P208" s="99"/>
      <c r="Q208" s="99"/>
      <c r="R208" s="99"/>
      <c r="S208" s="99"/>
      <c r="T208" s="99"/>
      <c r="U208" s="99"/>
      <c r="V208" s="99"/>
      <c r="W208" s="99"/>
      <c r="X208" s="99"/>
      <c r="Y208" s="99"/>
      <c r="Z208" s="99"/>
      <c r="AA208" s="99"/>
      <c r="AB208" s="99"/>
      <c r="AC208" s="100"/>
      <c r="AD208" s="6">
        <v>930</v>
      </c>
      <c r="AE208" s="128"/>
      <c r="AF208" s="129"/>
      <c r="AG208" s="129"/>
      <c r="AH208" s="129"/>
      <c r="AI208" s="4" t="s">
        <v>17</v>
      </c>
    </row>
    <row r="209" spans="1:35">
      <c r="A209" s="303" t="s">
        <v>635</v>
      </c>
      <c r="B209" s="126"/>
      <c r="C209" s="126"/>
      <c r="D209" s="126"/>
      <c r="E209" s="126"/>
      <c r="F209" s="126"/>
      <c r="G209" s="126"/>
      <c r="H209" s="126"/>
      <c r="I209" s="126"/>
      <c r="J209" s="126"/>
      <c r="K209" s="126"/>
      <c r="L209" s="126"/>
      <c r="M209" s="126"/>
      <c r="N209" s="126"/>
      <c r="O209" s="126"/>
      <c r="P209" s="126"/>
      <c r="Q209" s="126"/>
      <c r="R209" s="126"/>
      <c r="S209" s="126"/>
      <c r="T209" s="126"/>
      <c r="U209" s="126"/>
      <c r="V209" s="126"/>
      <c r="W209" s="126"/>
      <c r="X209" s="126"/>
      <c r="Y209" s="126"/>
      <c r="Z209" s="126"/>
      <c r="AA209" s="126"/>
      <c r="AB209" s="126"/>
      <c r="AC209" s="127"/>
      <c r="AD209" s="7">
        <v>705</v>
      </c>
      <c r="AE209" s="128">
        <f>AE206+AE207-AE208</f>
        <v>0</v>
      </c>
      <c r="AF209" s="129"/>
      <c r="AG209" s="129"/>
      <c r="AH209" s="129"/>
      <c r="AI209" s="13" t="s">
        <v>19</v>
      </c>
    </row>
    <row r="210" spans="1:35">
      <c r="A210" s="130" t="s">
        <v>463</v>
      </c>
      <c r="B210" s="131"/>
      <c r="C210" s="131"/>
      <c r="D210" s="131"/>
      <c r="E210" s="131"/>
      <c r="F210" s="131"/>
      <c r="G210" s="131"/>
      <c r="H210" s="131"/>
      <c r="I210" s="131"/>
      <c r="J210" s="131"/>
      <c r="K210" s="131"/>
      <c r="L210" s="131"/>
      <c r="M210" s="131"/>
      <c r="N210" s="131"/>
      <c r="O210" s="131"/>
      <c r="P210" s="131"/>
      <c r="Q210" s="131"/>
      <c r="R210" s="131"/>
      <c r="S210" s="131"/>
      <c r="T210" s="131"/>
      <c r="U210" s="131"/>
      <c r="V210" s="131"/>
      <c r="W210" s="131"/>
      <c r="X210" s="131"/>
      <c r="Y210" s="131"/>
      <c r="Z210" s="131"/>
      <c r="AA210" s="131"/>
      <c r="AB210" s="131"/>
      <c r="AC210" s="131"/>
      <c r="AD210" s="131"/>
      <c r="AE210" s="131"/>
      <c r="AF210" s="131"/>
      <c r="AG210" s="131"/>
      <c r="AH210" s="131"/>
      <c r="AI210" s="132"/>
    </row>
    <row r="211" spans="1:35">
      <c r="A211" s="133" t="s">
        <v>464</v>
      </c>
      <c r="B211" s="134"/>
      <c r="C211" s="134"/>
      <c r="D211" s="134"/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134"/>
      <c r="Y211" s="134"/>
      <c r="Z211" s="134"/>
      <c r="AA211" s="134"/>
      <c r="AB211" s="134"/>
      <c r="AC211" s="134"/>
      <c r="AD211" s="134"/>
      <c r="AE211" s="134"/>
      <c r="AF211" s="134"/>
      <c r="AG211" s="134"/>
      <c r="AH211" s="134"/>
      <c r="AI211" s="135"/>
    </row>
    <row r="212" spans="1:35">
      <c r="A212" s="145" t="s">
        <v>649</v>
      </c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7"/>
    </row>
    <row r="213" spans="1:35" ht="18.600000000000001" customHeight="1">
      <c r="A213" s="148" t="s">
        <v>650</v>
      </c>
      <c r="B213" s="149"/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  <c r="AB213" s="149"/>
      <c r="AC213" s="149"/>
      <c r="AD213" s="150"/>
      <c r="AE213" s="151" t="s">
        <v>465</v>
      </c>
      <c r="AF213" s="152"/>
      <c r="AG213" s="152"/>
      <c r="AH213" s="152"/>
      <c r="AI213" s="153"/>
    </row>
    <row r="214" spans="1:35" ht="12.75" customHeight="1">
      <c r="A214" s="154" t="s">
        <v>636</v>
      </c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6"/>
      <c r="AE214" s="6">
        <v>1070</v>
      </c>
      <c r="AF214" s="128"/>
      <c r="AG214" s="129"/>
      <c r="AH214" s="129"/>
      <c r="AI214" s="129"/>
    </row>
    <row r="215" spans="1:35" ht="12.75" customHeight="1">
      <c r="A215" s="154" t="s">
        <v>637</v>
      </c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6"/>
      <c r="AE215" s="6">
        <v>1074</v>
      </c>
      <c r="AF215" s="128"/>
      <c r="AG215" s="129"/>
      <c r="AH215" s="129"/>
      <c r="AI215" s="129"/>
    </row>
    <row r="216" spans="1:35">
      <c r="A216" s="145" t="s">
        <v>651</v>
      </c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7"/>
    </row>
    <row r="217" spans="1:35" ht="18.600000000000001" customHeight="1">
      <c r="A217" s="148" t="s">
        <v>650</v>
      </c>
      <c r="B217" s="149"/>
      <c r="C217" s="149"/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  <c r="AB217" s="149"/>
      <c r="AC217" s="149"/>
      <c r="AD217" s="150"/>
      <c r="AE217" s="151" t="s">
        <v>465</v>
      </c>
      <c r="AF217" s="152"/>
      <c r="AG217" s="152"/>
      <c r="AH217" s="152"/>
      <c r="AI217" s="153"/>
    </row>
    <row r="218" spans="1:35" ht="12.75" customHeight="1">
      <c r="A218" s="154" t="s">
        <v>636</v>
      </c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6"/>
      <c r="AE218" s="6">
        <v>1079</v>
      </c>
      <c r="AF218" s="128"/>
      <c r="AG218" s="129"/>
      <c r="AH218" s="129"/>
      <c r="AI218" s="129"/>
    </row>
    <row r="219" spans="1:35" ht="12.75" customHeight="1">
      <c r="A219" s="154" t="s">
        <v>637</v>
      </c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6"/>
      <c r="AE219" s="6">
        <v>1083</v>
      </c>
      <c r="AF219" s="128"/>
      <c r="AG219" s="129"/>
      <c r="AH219" s="129"/>
      <c r="AI219" s="129"/>
    </row>
    <row r="220" spans="1:35">
      <c r="A220" s="145" t="s">
        <v>652</v>
      </c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7"/>
    </row>
    <row r="221" spans="1:35" ht="18.600000000000001" customHeight="1">
      <c r="A221" s="148" t="s">
        <v>650</v>
      </c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  <c r="AB221" s="149"/>
      <c r="AC221" s="149"/>
      <c r="AD221" s="150"/>
      <c r="AE221" s="151" t="s">
        <v>465</v>
      </c>
      <c r="AF221" s="152"/>
      <c r="AG221" s="152"/>
      <c r="AH221" s="152"/>
      <c r="AI221" s="153"/>
    </row>
    <row r="222" spans="1:35" ht="12.75" customHeight="1">
      <c r="A222" s="154" t="s">
        <v>636</v>
      </c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6"/>
      <c r="AE222" s="6">
        <v>1087</v>
      </c>
      <c r="AF222" s="128"/>
      <c r="AG222" s="129"/>
      <c r="AH222" s="129"/>
      <c r="AI222" s="129"/>
    </row>
    <row r="223" spans="1:35" ht="12.75" customHeight="1">
      <c r="A223" s="154" t="s">
        <v>637</v>
      </c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6"/>
      <c r="AE223" s="6">
        <v>1131</v>
      </c>
      <c r="AF223" s="128"/>
      <c r="AG223" s="129"/>
      <c r="AH223" s="129"/>
      <c r="AI223" s="129"/>
    </row>
    <row r="224" spans="1:35">
      <c r="A224" s="145" t="s">
        <v>653</v>
      </c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7"/>
    </row>
    <row r="225" spans="1:35" ht="18.600000000000001" customHeight="1">
      <c r="A225" s="148" t="s">
        <v>650</v>
      </c>
      <c r="B225" s="149"/>
      <c r="C225" s="149"/>
      <c r="D225" s="149"/>
      <c r="E225" s="149"/>
      <c r="F225" s="149"/>
      <c r="G225" s="149"/>
      <c r="H225" s="149"/>
      <c r="I225" s="149"/>
      <c r="J225" s="149"/>
      <c r="K225" s="149"/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9"/>
      <c r="AA225" s="149"/>
      <c r="AB225" s="149"/>
      <c r="AC225" s="149"/>
      <c r="AD225" s="150"/>
      <c r="AE225" s="151" t="s">
        <v>465</v>
      </c>
      <c r="AF225" s="152"/>
      <c r="AG225" s="152"/>
      <c r="AH225" s="152"/>
      <c r="AI225" s="153"/>
    </row>
    <row r="226" spans="1:35" ht="12.75" customHeight="1">
      <c r="A226" s="154" t="s">
        <v>654</v>
      </c>
      <c r="B226" s="155"/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6"/>
      <c r="AE226" s="6">
        <v>1809</v>
      </c>
      <c r="AF226" s="128"/>
      <c r="AG226" s="129"/>
      <c r="AH226" s="129"/>
      <c r="AI226" s="129"/>
    </row>
    <row r="227" spans="1:35" ht="12.75" customHeight="1">
      <c r="A227" s="154" t="s">
        <v>655</v>
      </c>
      <c r="B227" s="155"/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6"/>
      <c r="AE227" s="6">
        <v>1813</v>
      </c>
      <c r="AF227" s="128"/>
      <c r="AG227" s="129"/>
      <c r="AH227" s="129"/>
      <c r="AI227" s="129"/>
    </row>
    <row r="228" spans="1:35">
      <c r="A228" s="242" t="s">
        <v>466</v>
      </c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7"/>
    </row>
    <row r="229" spans="1:35" ht="15.6" customHeight="1">
      <c r="A229" s="307" t="s">
        <v>108</v>
      </c>
      <c r="B229" s="110"/>
      <c r="C229" s="110"/>
      <c r="D229" s="110"/>
      <c r="E229" s="110"/>
      <c r="F229" s="110"/>
      <c r="G229" s="110"/>
      <c r="H229" s="110"/>
      <c r="I229" s="110"/>
      <c r="J229" s="110"/>
      <c r="K229" s="110"/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  <c r="V229" s="110"/>
      <c r="W229" s="110"/>
      <c r="X229" s="110"/>
      <c r="Y229" s="110"/>
      <c r="Z229" s="110"/>
      <c r="AA229" s="110"/>
      <c r="AB229" s="110"/>
      <c r="AC229" s="110"/>
      <c r="AD229" s="111"/>
      <c r="AE229" s="6">
        <v>1814</v>
      </c>
      <c r="AF229" s="128"/>
      <c r="AG229" s="129"/>
      <c r="AH229" s="129"/>
      <c r="AI229" s="129"/>
    </row>
    <row r="230" spans="1:35" ht="15.6" customHeight="1">
      <c r="A230" s="307" t="s">
        <v>109</v>
      </c>
      <c r="B230" s="110"/>
      <c r="C230" s="110"/>
      <c r="D230" s="110"/>
      <c r="E230" s="110"/>
      <c r="F230" s="110"/>
      <c r="G230" s="110"/>
      <c r="H230" s="110"/>
      <c r="I230" s="110"/>
      <c r="J230" s="110"/>
      <c r="K230" s="110"/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  <c r="V230" s="110"/>
      <c r="W230" s="110"/>
      <c r="X230" s="110"/>
      <c r="Y230" s="110"/>
      <c r="Z230" s="110"/>
      <c r="AA230" s="110"/>
      <c r="AB230" s="110"/>
      <c r="AC230" s="110"/>
      <c r="AD230" s="111"/>
      <c r="AE230" s="6">
        <v>1815</v>
      </c>
      <c r="AF230" s="128"/>
      <c r="AG230" s="129"/>
      <c r="AH230" s="129"/>
      <c r="AI230" s="129"/>
    </row>
    <row r="231" spans="1:35" ht="15.6" customHeight="1">
      <c r="A231" s="304" t="s">
        <v>110</v>
      </c>
      <c r="B231" s="305"/>
      <c r="C231" s="305"/>
      <c r="D231" s="305"/>
      <c r="E231" s="305"/>
      <c r="F231" s="305"/>
      <c r="G231" s="305"/>
      <c r="H231" s="305"/>
      <c r="I231" s="305"/>
      <c r="J231" s="305"/>
      <c r="K231" s="305"/>
      <c r="L231" s="305"/>
      <c r="M231" s="305"/>
      <c r="N231" s="305"/>
      <c r="O231" s="305"/>
      <c r="P231" s="305"/>
      <c r="Q231" s="305"/>
      <c r="R231" s="305"/>
      <c r="S231" s="305"/>
      <c r="T231" s="305"/>
      <c r="U231" s="305"/>
      <c r="V231" s="305"/>
      <c r="W231" s="305"/>
      <c r="X231" s="305"/>
      <c r="Y231" s="305"/>
      <c r="Z231" s="305"/>
      <c r="AA231" s="305"/>
      <c r="AB231" s="305"/>
      <c r="AC231" s="305"/>
      <c r="AD231" s="306"/>
      <c r="AE231" s="7">
        <v>1816</v>
      </c>
      <c r="AF231" s="128"/>
      <c r="AG231" s="129"/>
      <c r="AH231" s="129"/>
      <c r="AI231" s="129"/>
    </row>
    <row r="232" spans="1:35">
      <c r="A232" s="130" t="s">
        <v>467</v>
      </c>
      <c r="B232" s="131"/>
      <c r="C232" s="131"/>
      <c r="D232" s="131"/>
      <c r="E232" s="131"/>
      <c r="F232" s="131"/>
      <c r="G232" s="131"/>
      <c r="H232" s="131"/>
      <c r="I232" s="131"/>
      <c r="J232" s="131"/>
      <c r="K232" s="131"/>
      <c r="L232" s="131"/>
      <c r="M232" s="131"/>
      <c r="N232" s="131"/>
      <c r="O232" s="131"/>
      <c r="P232" s="131"/>
      <c r="Q232" s="131"/>
      <c r="R232" s="131"/>
      <c r="S232" s="131"/>
      <c r="T232" s="131"/>
      <c r="U232" s="131"/>
      <c r="V232" s="131"/>
      <c r="W232" s="131"/>
      <c r="X232" s="131"/>
      <c r="Y232" s="131"/>
      <c r="Z232" s="131"/>
      <c r="AA232" s="131"/>
      <c r="AB232" s="131"/>
      <c r="AC232" s="131"/>
      <c r="AD232" s="131"/>
      <c r="AE232" s="131"/>
      <c r="AF232" s="131"/>
      <c r="AG232" s="131"/>
      <c r="AH232" s="131"/>
      <c r="AI232" s="132"/>
    </row>
    <row r="233" spans="1:35">
      <c r="A233" s="133" t="s">
        <v>468</v>
      </c>
      <c r="B233" s="134"/>
      <c r="C233" s="134"/>
      <c r="D233" s="134"/>
      <c r="E233" s="134"/>
      <c r="F233" s="134"/>
      <c r="G233" s="134"/>
      <c r="H233" s="134"/>
      <c r="I233" s="134"/>
      <c r="J233" s="134"/>
      <c r="K233" s="134"/>
      <c r="L233" s="134"/>
      <c r="M233" s="134"/>
      <c r="N233" s="134"/>
      <c r="O233" s="134"/>
      <c r="P233" s="134"/>
      <c r="Q233" s="134"/>
      <c r="R233" s="134"/>
      <c r="S233" s="134"/>
      <c r="T233" s="134"/>
      <c r="U233" s="134"/>
      <c r="V233" s="134"/>
      <c r="W233" s="134"/>
      <c r="X233" s="134"/>
      <c r="Y233" s="134"/>
      <c r="Z233" s="134"/>
      <c r="AA233" s="134"/>
      <c r="AB233" s="134"/>
      <c r="AC233" s="134"/>
      <c r="AD233" s="134"/>
      <c r="AE233" s="134"/>
      <c r="AF233" s="134"/>
      <c r="AG233" s="134"/>
      <c r="AH233" s="134"/>
      <c r="AI233" s="135"/>
    </row>
    <row r="234" spans="1:35" ht="14.45" customHeight="1">
      <c r="A234" s="299" t="s">
        <v>111</v>
      </c>
      <c r="B234" s="300"/>
      <c r="C234" s="300"/>
      <c r="D234" s="300"/>
      <c r="E234" s="300"/>
      <c r="F234" s="300"/>
      <c r="G234" s="300"/>
      <c r="H234" s="300"/>
      <c r="I234" s="300"/>
      <c r="J234" s="300"/>
      <c r="K234" s="300"/>
      <c r="L234" s="300"/>
      <c r="M234" s="300"/>
      <c r="N234" s="300"/>
      <c r="O234" s="300"/>
      <c r="P234" s="300"/>
      <c r="Q234" s="300"/>
      <c r="R234" s="300"/>
      <c r="S234" s="300"/>
      <c r="T234" s="300"/>
      <c r="U234" s="300"/>
      <c r="V234" s="300"/>
      <c r="W234" s="300"/>
      <c r="X234" s="300"/>
      <c r="Y234" s="300"/>
      <c r="Z234" s="300"/>
      <c r="AA234" s="300"/>
      <c r="AB234" s="300"/>
      <c r="AC234" s="301"/>
      <c r="AD234" s="20">
        <v>1651</v>
      </c>
      <c r="AE234" s="128"/>
      <c r="AF234" s="129"/>
      <c r="AG234" s="129"/>
      <c r="AH234" s="129"/>
      <c r="AI234" s="21" t="s">
        <v>6</v>
      </c>
    </row>
    <row r="235" spans="1:35" ht="14.45" customHeight="1">
      <c r="A235" s="139" t="s">
        <v>112</v>
      </c>
      <c r="B235" s="99"/>
      <c r="C235" s="99"/>
      <c r="D235" s="99"/>
      <c r="E235" s="99"/>
      <c r="F235" s="99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Q235" s="99"/>
      <c r="R235" s="99"/>
      <c r="S235" s="99"/>
      <c r="T235" s="99"/>
      <c r="U235" s="99"/>
      <c r="V235" s="99"/>
      <c r="W235" s="99"/>
      <c r="X235" s="99"/>
      <c r="Y235" s="99"/>
      <c r="Z235" s="99"/>
      <c r="AA235" s="99"/>
      <c r="AB235" s="99"/>
      <c r="AC235" s="100"/>
      <c r="AD235" s="6">
        <v>1652</v>
      </c>
      <c r="AE235" s="128"/>
      <c r="AF235" s="129"/>
      <c r="AG235" s="129"/>
      <c r="AH235" s="129"/>
      <c r="AI235" s="4" t="s">
        <v>6</v>
      </c>
    </row>
    <row r="236" spans="1:35" ht="14.45" customHeight="1">
      <c r="A236" s="139" t="s">
        <v>113</v>
      </c>
      <c r="B236" s="99"/>
      <c r="C236" s="99"/>
      <c r="D236" s="99"/>
      <c r="E236" s="99"/>
      <c r="F236" s="99"/>
      <c r="G236" s="99"/>
      <c r="H236" s="99"/>
      <c r="I236" s="99"/>
      <c r="J236" s="99"/>
      <c r="K236" s="99"/>
      <c r="L236" s="99"/>
      <c r="M236" s="99"/>
      <c r="N236" s="99"/>
      <c r="O236" s="99"/>
      <c r="P236" s="99"/>
      <c r="Q236" s="99"/>
      <c r="R236" s="99"/>
      <c r="S236" s="99"/>
      <c r="T236" s="99"/>
      <c r="U236" s="99"/>
      <c r="V236" s="99"/>
      <c r="W236" s="99"/>
      <c r="X236" s="99"/>
      <c r="Y236" s="99"/>
      <c r="Z236" s="99"/>
      <c r="AA236" s="99"/>
      <c r="AB236" s="99"/>
      <c r="AC236" s="100"/>
      <c r="AD236" s="6">
        <v>1653</v>
      </c>
      <c r="AE236" s="128"/>
      <c r="AF236" s="129"/>
      <c r="AG236" s="129"/>
      <c r="AH236" s="129"/>
      <c r="AI236" s="4" t="s">
        <v>17</v>
      </c>
    </row>
    <row r="237" spans="1:35" ht="14.45" customHeight="1">
      <c r="A237" s="125" t="s">
        <v>114</v>
      </c>
      <c r="B237" s="126"/>
      <c r="C237" s="126"/>
      <c r="D237" s="126"/>
      <c r="E237" s="126"/>
      <c r="F237" s="126"/>
      <c r="G237" s="126"/>
      <c r="H237" s="126"/>
      <c r="I237" s="126"/>
      <c r="J237" s="126"/>
      <c r="K237" s="126"/>
      <c r="L237" s="126"/>
      <c r="M237" s="126"/>
      <c r="N237" s="126"/>
      <c r="O237" s="126"/>
      <c r="P237" s="126"/>
      <c r="Q237" s="126"/>
      <c r="R237" s="126"/>
      <c r="S237" s="126"/>
      <c r="T237" s="126"/>
      <c r="U237" s="126"/>
      <c r="V237" s="126"/>
      <c r="W237" s="126"/>
      <c r="X237" s="126"/>
      <c r="Y237" s="126"/>
      <c r="Z237" s="126"/>
      <c r="AA237" s="126"/>
      <c r="AB237" s="126"/>
      <c r="AC237" s="127"/>
      <c r="AD237" s="7">
        <v>1654</v>
      </c>
      <c r="AE237" s="128">
        <f>AE234+AE235-AE236</f>
        <v>0</v>
      </c>
      <c r="AF237" s="129"/>
      <c r="AG237" s="129"/>
      <c r="AH237" s="129"/>
      <c r="AI237" s="13" t="s">
        <v>19</v>
      </c>
    </row>
    <row r="238" spans="1:35">
      <c r="A238" s="130" t="s">
        <v>469</v>
      </c>
      <c r="B238" s="131"/>
      <c r="C238" s="131"/>
      <c r="D238" s="131"/>
      <c r="E238" s="131"/>
      <c r="F238" s="131"/>
      <c r="G238" s="131"/>
      <c r="H238" s="131"/>
      <c r="I238" s="131"/>
      <c r="J238" s="131"/>
      <c r="K238" s="131"/>
      <c r="L238" s="131"/>
      <c r="M238" s="131"/>
      <c r="N238" s="131"/>
      <c r="O238" s="131"/>
      <c r="P238" s="131"/>
      <c r="Q238" s="131"/>
      <c r="R238" s="131"/>
      <c r="S238" s="131"/>
      <c r="T238" s="131"/>
      <c r="U238" s="131"/>
      <c r="V238" s="131"/>
      <c r="W238" s="131"/>
      <c r="X238" s="131"/>
      <c r="Y238" s="131"/>
      <c r="Z238" s="131"/>
      <c r="AA238" s="131"/>
      <c r="AB238" s="131"/>
      <c r="AC238" s="131"/>
      <c r="AD238" s="131"/>
      <c r="AE238" s="131"/>
      <c r="AF238" s="131"/>
      <c r="AG238" s="131"/>
      <c r="AH238" s="131"/>
      <c r="AI238" s="132"/>
    </row>
    <row r="239" spans="1:35">
      <c r="A239" s="133" t="s">
        <v>470</v>
      </c>
      <c r="B239" s="134"/>
      <c r="C239" s="134"/>
      <c r="D239" s="134"/>
      <c r="E239" s="134"/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134"/>
      <c r="AF239" s="134"/>
      <c r="AG239" s="134"/>
      <c r="AH239" s="134"/>
      <c r="AI239" s="135"/>
    </row>
    <row r="240" spans="1:35">
      <c r="A240" s="136" t="s">
        <v>471</v>
      </c>
      <c r="B240" s="137"/>
      <c r="C240" s="137"/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  <c r="O240" s="137"/>
      <c r="P240" s="137"/>
      <c r="Q240" s="137"/>
      <c r="R240" s="137"/>
      <c r="S240" s="137"/>
      <c r="T240" s="137"/>
      <c r="U240" s="137"/>
      <c r="V240" s="137"/>
      <c r="W240" s="137"/>
      <c r="X240" s="137"/>
      <c r="Y240" s="137"/>
      <c r="Z240" s="137"/>
      <c r="AA240" s="137"/>
      <c r="AB240" s="137"/>
      <c r="AC240" s="137"/>
      <c r="AD240" s="137"/>
      <c r="AE240" s="137"/>
      <c r="AF240" s="137"/>
      <c r="AG240" s="137"/>
      <c r="AH240" s="137"/>
      <c r="AI240" s="138"/>
    </row>
    <row r="241" spans="1:35" ht="15.6" customHeight="1">
      <c r="A241" s="139" t="s">
        <v>115</v>
      </c>
      <c r="B241" s="99"/>
      <c r="C241" s="99"/>
      <c r="D241" s="99"/>
      <c r="E241" s="99"/>
      <c r="F241" s="99"/>
      <c r="G241" s="99"/>
      <c r="H241" s="99"/>
      <c r="I241" s="99"/>
      <c r="J241" s="99"/>
      <c r="K241" s="99"/>
      <c r="L241" s="99"/>
      <c r="M241" s="99"/>
      <c r="N241" s="99"/>
      <c r="O241" s="99"/>
      <c r="P241" s="99"/>
      <c r="Q241" s="99"/>
      <c r="R241" s="99"/>
      <c r="S241" s="99"/>
      <c r="T241" s="99"/>
      <c r="U241" s="99"/>
      <c r="V241" s="99"/>
      <c r="W241" s="99"/>
      <c r="X241" s="99"/>
      <c r="Y241" s="99"/>
      <c r="Z241" s="99"/>
      <c r="AA241" s="99"/>
      <c r="AB241" s="99"/>
      <c r="AC241" s="99"/>
      <c r="AD241" s="100"/>
      <c r="AE241" s="2">
        <v>783</v>
      </c>
      <c r="AF241" s="128"/>
      <c r="AG241" s="129"/>
      <c r="AH241" s="129"/>
      <c r="AI241" s="129"/>
    </row>
    <row r="242" spans="1:35" ht="15.6" customHeight="1">
      <c r="A242" s="139" t="s">
        <v>116</v>
      </c>
      <c r="B242" s="99"/>
      <c r="C242" s="99"/>
      <c r="D242" s="99"/>
      <c r="E242" s="99"/>
      <c r="F242" s="99"/>
      <c r="G242" s="99"/>
      <c r="H242" s="99"/>
      <c r="I242" s="99"/>
      <c r="J242" s="99"/>
      <c r="K242" s="99"/>
      <c r="L242" s="99"/>
      <c r="M242" s="99"/>
      <c r="N242" s="99"/>
      <c r="O242" s="99"/>
      <c r="P242" s="99"/>
      <c r="Q242" s="99"/>
      <c r="R242" s="99"/>
      <c r="S242" s="99"/>
      <c r="T242" s="99"/>
      <c r="U242" s="99"/>
      <c r="V242" s="99"/>
      <c r="W242" s="99"/>
      <c r="X242" s="99"/>
      <c r="Y242" s="99"/>
      <c r="Z242" s="99"/>
      <c r="AA242" s="99"/>
      <c r="AB242" s="99"/>
      <c r="AC242" s="99"/>
      <c r="AD242" s="100"/>
      <c r="AE242" s="2">
        <v>976</v>
      </c>
      <c r="AF242" s="128"/>
      <c r="AG242" s="129"/>
      <c r="AH242" s="129"/>
      <c r="AI242" s="129"/>
    </row>
    <row r="243" spans="1:35" ht="15.6" customHeight="1">
      <c r="A243" s="139" t="s">
        <v>117</v>
      </c>
      <c r="B243" s="99"/>
      <c r="C243" s="99"/>
      <c r="D243" s="99"/>
      <c r="E243" s="99"/>
      <c r="F243" s="99"/>
      <c r="G243" s="99"/>
      <c r="H243" s="99"/>
      <c r="I243" s="99"/>
      <c r="J243" s="99"/>
      <c r="K243" s="99"/>
      <c r="L243" s="99"/>
      <c r="M243" s="99"/>
      <c r="N243" s="99"/>
      <c r="O243" s="99"/>
      <c r="P243" s="99"/>
      <c r="Q243" s="99"/>
      <c r="R243" s="99"/>
      <c r="S243" s="99"/>
      <c r="T243" s="99"/>
      <c r="U243" s="99"/>
      <c r="V243" s="99"/>
      <c r="W243" s="99"/>
      <c r="X243" s="99"/>
      <c r="Y243" s="99"/>
      <c r="Z243" s="99"/>
      <c r="AA243" s="99"/>
      <c r="AB243" s="99"/>
      <c r="AC243" s="99"/>
      <c r="AD243" s="100"/>
      <c r="AE243" s="2">
        <v>978</v>
      </c>
      <c r="AF243" s="128"/>
      <c r="AG243" s="129"/>
      <c r="AH243" s="129"/>
      <c r="AI243" s="129"/>
    </row>
    <row r="244" spans="1:35" ht="15.6" customHeight="1">
      <c r="A244" s="139" t="s">
        <v>118</v>
      </c>
      <c r="B244" s="99"/>
      <c r="C244" s="99"/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99"/>
      <c r="S244" s="99"/>
      <c r="T244" s="99"/>
      <c r="U244" s="99"/>
      <c r="V244" s="99"/>
      <c r="W244" s="99"/>
      <c r="X244" s="99"/>
      <c r="Y244" s="99"/>
      <c r="Z244" s="99"/>
      <c r="AA244" s="99"/>
      <c r="AB244" s="99"/>
      <c r="AC244" s="99"/>
      <c r="AD244" s="100"/>
      <c r="AE244" s="2">
        <v>1020</v>
      </c>
      <c r="AF244" s="128"/>
      <c r="AG244" s="129"/>
      <c r="AH244" s="129"/>
      <c r="AI244" s="129"/>
    </row>
    <row r="245" spans="1:35" ht="15.6" customHeight="1">
      <c r="A245" s="139" t="s">
        <v>119</v>
      </c>
      <c r="B245" s="99"/>
      <c r="C245" s="99"/>
      <c r="D245" s="99"/>
      <c r="E245" s="99"/>
      <c r="F245" s="99"/>
      <c r="G245" s="99"/>
      <c r="H245" s="99"/>
      <c r="I245" s="99"/>
      <c r="J245" s="99"/>
      <c r="K245" s="99"/>
      <c r="L245" s="99"/>
      <c r="M245" s="99"/>
      <c r="N245" s="99"/>
      <c r="O245" s="99"/>
      <c r="P245" s="99"/>
      <c r="Q245" s="99"/>
      <c r="R245" s="99"/>
      <c r="S245" s="99"/>
      <c r="T245" s="99"/>
      <c r="U245" s="99"/>
      <c r="V245" s="99"/>
      <c r="W245" s="99"/>
      <c r="X245" s="99"/>
      <c r="Y245" s="99"/>
      <c r="Z245" s="99"/>
      <c r="AA245" s="99"/>
      <c r="AB245" s="99"/>
      <c r="AC245" s="99"/>
      <c r="AD245" s="100"/>
      <c r="AE245" s="2">
        <v>1019</v>
      </c>
      <c r="AF245" s="128"/>
      <c r="AG245" s="129"/>
      <c r="AH245" s="129"/>
      <c r="AI245" s="129"/>
    </row>
    <row r="246" spans="1:35" ht="15.6" customHeight="1">
      <c r="A246" s="139" t="s">
        <v>120</v>
      </c>
      <c r="B246" s="99"/>
      <c r="C246" s="99"/>
      <c r="D246" s="99"/>
      <c r="E246" s="99"/>
      <c r="F246" s="99"/>
      <c r="G246" s="99"/>
      <c r="H246" s="99"/>
      <c r="I246" s="99"/>
      <c r="J246" s="99"/>
      <c r="K246" s="99"/>
      <c r="L246" s="99"/>
      <c r="M246" s="99"/>
      <c r="N246" s="99"/>
      <c r="O246" s="99"/>
      <c r="P246" s="99"/>
      <c r="Q246" s="99"/>
      <c r="R246" s="99"/>
      <c r="S246" s="99"/>
      <c r="T246" s="99"/>
      <c r="U246" s="99"/>
      <c r="V246" s="99"/>
      <c r="W246" s="99"/>
      <c r="X246" s="99"/>
      <c r="Y246" s="99"/>
      <c r="Z246" s="99"/>
      <c r="AA246" s="99"/>
      <c r="AB246" s="99"/>
      <c r="AC246" s="99"/>
      <c r="AD246" s="100"/>
      <c r="AE246" s="2">
        <v>974</v>
      </c>
      <c r="AF246" s="128"/>
      <c r="AG246" s="129"/>
      <c r="AH246" s="129"/>
      <c r="AI246" s="129"/>
    </row>
    <row r="247" spans="1:35">
      <c r="A247" s="242" t="s">
        <v>472</v>
      </c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6"/>
      <c r="AD247" s="146"/>
      <c r="AE247" s="146"/>
      <c r="AF247" s="146"/>
      <c r="AG247" s="146"/>
      <c r="AH247" s="146"/>
      <c r="AI247" s="147"/>
    </row>
    <row r="248" spans="1:35" ht="15.6" customHeight="1">
      <c r="A248" s="139" t="s">
        <v>121</v>
      </c>
      <c r="B248" s="99"/>
      <c r="C248" s="99"/>
      <c r="D248" s="99"/>
      <c r="E248" s="99"/>
      <c r="F248" s="99"/>
      <c r="G248" s="99"/>
      <c r="H248" s="99"/>
      <c r="I248" s="99"/>
      <c r="J248" s="99"/>
      <c r="K248" s="100"/>
      <c r="L248" s="2">
        <v>122</v>
      </c>
      <c r="M248" s="128"/>
      <c r="N248" s="129"/>
      <c r="O248" s="129"/>
      <c r="P248" s="129"/>
      <c r="Q248" s="139" t="s">
        <v>127</v>
      </c>
      <c r="R248" s="99"/>
      <c r="S248" s="99"/>
      <c r="T248" s="99"/>
      <c r="U248" s="99"/>
      <c r="V248" s="99"/>
      <c r="W248" s="99"/>
      <c r="X248" s="99"/>
      <c r="Y248" s="99"/>
      <c r="Z248" s="99"/>
      <c r="AA248" s="99"/>
      <c r="AB248" s="99"/>
      <c r="AC248" s="99"/>
      <c r="AD248" s="100"/>
      <c r="AE248" s="2">
        <v>648</v>
      </c>
      <c r="AF248" s="128"/>
      <c r="AG248" s="129"/>
      <c r="AH248" s="129"/>
      <c r="AI248" s="129"/>
    </row>
    <row r="249" spans="1:35" ht="15.6" customHeight="1">
      <c r="A249" s="139" t="s">
        <v>122</v>
      </c>
      <c r="B249" s="99"/>
      <c r="C249" s="99"/>
      <c r="D249" s="99"/>
      <c r="E249" s="99"/>
      <c r="F249" s="99"/>
      <c r="G249" s="99"/>
      <c r="H249" s="99"/>
      <c r="I249" s="99"/>
      <c r="J249" s="99"/>
      <c r="K249" s="100"/>
      <c r="L249" s="2">
        <v>123</v>
      </c>
      <c r="M249" s="128"/>
      <c r="N249" s="129"/>
      <c r="O249" s="129"/>
      <c r="P249" s="129"/>
      <c r="Q249" s="139" t="s">
        <v>128</v>
      </c>
      <c r="R249" s="99"/>
      <c r="S249" s="99"/>
      <c r="T249" s="99"/>
      <c r="U249" s="99"/>
      <c r="V249" s="99"/>
      <c r="W249" s="99"/>
      <c r="X249" s="99"/>
      <c r="Y249" s="99"/>
      <c r="Z249" s="99"/>
      <c r="AA249" s="99"/>
      <c r="AB249" s="99"/>
      <c r="AC249" s="99"/>
      <c r="AD249" s="100"/>
      <c r="AE249" s="2">
        <v>647</v>
      </c>
      <c r="AF249" s="128"/>
      <c r="AG249" s="129"/>
      <c r="AH249" s="129"/>
      <c r="AI249" s="129"/>
    </row>
    <row r="250" spans="1:35" ht="15.6" customHeight="1">
      <c r="A250" s="139" t="s">
        <v>123</v>
      </c>
      <c r="B250" s="99"/>
      <c r="C250" s="99"/>
      <c r="D250" s="99"/>
      <c r="E250" s="99"/>
      <c r="F250" s="99"/>
      <c r="G250" s="99"/>
      <c r="H250" s="99"/>
      <c r="I250" s="99"/>
      <c r="J250" s="99"/>
      <c r="K250" s="100"/>
      <c r="L250" s="2">
        <v>101</v>
      </c>
      <c r="M250" s="128"/>
      <c r="N250" s="129"/>
      <c r="O250" s="129"/>
      <c r="P250" s="129"/>
      <c r="Q250" s="139" t="s">
        <v>129</v>
      </c>
      <c r="R250" s="99"/>
      <c r="S250" s="99"/>
      <c r="T250" s="99"/>
      <c r="U250" s="99"/>
      <c r="V250" s="99"/>
      <c r="W250" s="99"/>
      <c r="X250" s="99"/>
      <c r="Y250" s="99"/>
      <c r="Z250" s="99"/>
      <c r="AA250" s="99"/>
      <c r="AB250" s="99"/>
      <c r="AC250" s="99"/>
      <c r="AD250" s="100"/>
      <c r="AE250" s="2">
        <v>1003</v>
      </c>
      <c r="AF250" s="128"/>
      <c r="AG250" s="129"/>
      <c r="AH250" s="129"/>
      <c r="AI250" s="129"/>
    </row>
    <row r="251" spans="1:35" ht="15.6" customHeight="1">
      <c r="A251" s="139" t="s">
        <v>124</v>
      </c>
      <c r="B251" s="99"/>
      <c r="C251" s="99"/>
      <c r="D251" s="99"/>
      <c r="E251" s="99"/>
      <c r="F251" s="99"/>
      <c r="G251" s="99"/>
      <c r="H251" s="99"/>
      <c r="I251" s="99"/>
      <c r="J251" s="99"/>
      <c r="K251" s="100"/>
      <c r="L251" s="2">
        <v>102</v>
      </c>
      <c r="M251" s="128"/>
      <c r="N251" s="129"/>
      <c r="O251" s="129"/>
      <c r="P251" s="129"/>
      <c r="Q251" s="139" t="s">
        <v>130</v>
      </c>
      <c r="R251" s="99"/>
      <c r="S251" s="99"/>
      <c r="T251" s="99"/>
      <c r="U251" s="99"/>
      <c r="V251" s="99"/>
      <c r="W251" s="99"/>
      <c r="X251" s="99"/>
      <c r="Y251" s="99"/>
      <c r="Z251" s="99"/>
      <c r="AA251" s="99"/>
      <c r="AB251" s="99"/>
      <c r="AC251" s="99"/>
      <c r="AD251" s="100"/>
      <c r="AE251" s="2">
        <v>1004</v>
      </c>
      <c r="AF251" s="128"/>
      <c r="AG251" s="129"/>
      <c r="AH251" s="129"/>
      <c r="AI251" s="129"/>
    </row>
    <row r="252" spans="1:35" ht="15.6" customHeight="1">
      <c r="A252" s="139" t="s">
        <v>125</v>
      </c>
      <c r="B252" s="99"/>
      <c r="C252" s="99"/>
      <c r="D252" s="99"/>
      <c r="E252" s="99"/>
      <c r="F252" s="99"/>
      <c r="G252" s="99"/>
      <c r="H252" s="99"/>
      <c r="I252" s="99"/>
      <c r="J252" s="99"/>
      <c r="K252" s="100"/>
      <c r="L252" s="2">
        <v>784</v>
      </c>
      <c r="M252" s="128"/>
      <c r="N252" s="129"/>
      <c r="O252" s="129"/>
      <c r="P252" s="129"/>
      <c r="Q252" s="139" t="s">
        <v>131</v>
      </c>
      <c r="R252" s="99"/>
      <c r="S252" s="99"/>
      <c r="T252" s="99"/>
      <c r="U252" s="99"/>
      <c r="V252" s="99"/>
      <c r="W252" s="99"/>
      <c r="X252" s="99"/>
      <c r="Y252" s="99"/>
      <c r="Z252" s="99"/>
      <c r="AA252" s="99"/>
      <c r="AB252" s="99"/>
      <c r="AC252" s="99"/>
      <c r="AD252" s="100"/>
      <c r="AE252" s="2">
        <v>843</v>
      </c>
      <c r="AF252" s="128"/>
      <c r="AG252" s="129"/>
      <c r="AH252" s="129"/>
      <c r="AI252" s="129"/>
    </row>
    <row r="253" spans="1:35" ht="15.6" customHeight="1">
      <c r="A253" s="139" t="s">
        <v>126</v>
      </c>
      <c r="B253" s="99"/>
      <c r="C253" s="99"/>
      <c r="D253" s="99"/>
      <c r="E253" s="99"/>
      <c r="F253" s="99"/>
      <c r="G253" s="99"/>
      <c r="H253" s="99"/>
      <c r="I253" s="99"/>
      <c r="J253" s="99"/>
      <c r="K253" s="100"/>
      <c r="L253" s="2">
        <v>129</v>
      </c>
      <c r="M253" s="128"/>
      <c r="N253" s="129"/>
      <c r="O253" s="129"/>
      <c r="P253" s="129"/>
      <c r="Q253" s="87"/>
      <c r="R253" s="87"/>
      <c r="S253" s="87"/>
      <c r="T253" s="87"/>
      <c r="U253" s="87"/>
      <c r="V253" s="87"/>
      <c r="W253" s="87"/>
      <c r="X253" s="87"/>
      <c r="Y253" s="87"/>
      <c r="Z253" s="87"/>
      <c r="AA253" s="87"/>
      <c r="AB253" s="87"/>
      <c r="AC253" s="87"/>
      <c r="AD253" s="87"/>
      <c r="AE253" s="87"/>
      <c r="AF253" s="87"/>
      <c r="AG253" s="87"/>
      <c r="AH253" s="87"/>
      <c r="AI253" s="87"/>
    </row>
    <row r="254" spans="1:35">
      <c r="A254" s="242" t="s">
        <v>473</v>
      </c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  <c r="Z254" s="146"/>
      <c r="AA254" s="146"/>
      <c r="AB254" s="146"/>
      <c r="AC254" s="146"/>
      <c r="AD254" s="146"/>
      <c r="AE254" s="146"/>
      <c r="AF254" s="146"/>
      <c r="AG254" s="146"/>
      <c r="AH254" s="146"/>
      <c r="AI254" s="147"/>
    </row>
    <row r="255" spans="1:35" s="30" customFormat="1" ht="15.6" customHeight="1">
      <c r="A255" s="139" t="s">
        <v>132</v>
      </c>
      <c r="B255" s="99"/>
      <c r="C255" s="99"/>
      <c r="D255" s="99"/>
      <c r="E255" s="99"/>
      <c r="F255" s="99"/>
      <c r="G255" s="99"/>
      <c r="H255" s="99"/>
      <c r="I255" s="99"/>
      <c r="J255" s="99"/>
      <c r="K255" s="99"/>
      <c r="L255" s="99"/>
      <c r="M255" s="99"/>
      <c r="N255" s="99"/>
      <c r="O255" s="99"/>
      <c r="P255" s="99"/>
      <c r="Q255" s="99"/>
      <c r="R255" s="99"/>
      <c r="S255" s="99"/>
      <c r="T255" s="99"/>
      <c r="U255" s="99"/>
      <c r="V255" s="99"/>
      <c r="W255" s="99"/>
      <c r="X255" s="99"/>
      <c r="Y255" s="99"/>
      <c r="Z255" s="99"/>
      <c r="AA255" s="99"/>
      <c r="AB255" s="99"/>
      <c r="AC255" s="99"/>
      <c r="AD255" s="100"/>
      <c r="AE255" s="2">
        <v>1005</v>
      </c>
      <c r="AF255" s="128"/>
      <c r="AG255" s="129"/>
      <c r="AH255" s="129"/>
      <c r="AI255" s="129"/>
    </row>
    <row r="256" spans="1:35" s="30" customFormat="1" ht="15.6" customHeight="1">
      <c r="A256" s="139" t="s">
        <v>133</v>
      </c>
      <c r="B256" s="99"/>
      <c r="C256" s="99"/>
      <c r="D256" s="99"/>
      <c r="E256" s="99"/>
      <c r="F256" s="99"/>
      <c r="G256" s="99"/>
      <c r="H256" s="99"/>
      <c r="I256" s="99"/>
      <c r="J256" s="99"/>
      <c r="K256" s="99"/>
      <c r="L256" s="99"/>
      <c r="M256" s="99"/>
      <c r="N256" s="99"/>
      <c r="O256" s="99"/>
      <c r="P256" s="99"/>
      <c r="Q256" s="99"/>
      <c r="R256" s="99"/>
      <c r="S256" s="99"/>
      <c r="T256" s="99"/>
      <c r="U256" s="99"/>
      <c r="V256" s="99"/>
      <c r="W256" s="99"/>
      <c r="X256" s="99"/>
      <c r="Y256" s="99"/>
      <c r="Z256" s="99"/>
      <c r="AA256" s="99"/>
      <c r="AB256" s="99"/>
      <c r="AC256" s="99"/>
      <c r="AD256" s="100"/>
      <c r="AE256" s="2">
        <v>975</v>
      </c>
      <c r="AF256" s="128"/>
      <c r="AG256" s="129"/>
      <c r="AH256" s="129"/>
      <c r="AI256" s="129"/>
    </row>
    <row r="257" spans="1:35" s="30" customFormat="1" ht="15.6" customHeight="1">
      <c r="A257" s="139" t="s">
        <v>134</v>
      </c>
      <c r="B257" s="99"/>
      <c r="C257" s="99"/>
      <c r="D257" s="99"/>
      <c r="E257" s="99"/>
      <c r="F257" s="99"/>
      <c r="G257" s="99"/>
      <c r="H257" s="99"/>
      <c r="I257" s="99"/>
      <c r="J257" s="99"/>
      <c r="K257" s="99"/>
      <c r="L257" s="99"/>
      <c r="M257" s="99"/>
      <c r="N257" s="99"/>
      <c r="O257" s="99"/>
      <c r="P257" s="99"/>
      <c r="Q257" s="99"/>
      <c r="R257" s="99"/>
      <c r="S257" s="99"/>
      <c r="T257" s="99"/>
      <c r="U257" s="99"/>
      <c r="V257" s="99"/>
      <c r="W257" s="99"/>
      <c r="X257" s="99"/>
      <c r="Y257" s="99"/>
      <c r="Z257" s="99"/>
      <c r="AA257" s="99"/>
      <c r="AB257" s="99"/>
      <c r="AC257" s="99"/>
      <c r="AD257" s="100"/>
      <c r="AE257" s="2">
        <v>1021</v>
      </c>
      <c r="AF257" s="128"/>
      <c r="AG257" s="129"/>
      <c r="AH257" s="129"/>
      <c r="AI257" s="129"/>
    </row>
    <row r="258" spans="1:35" s="30" customFormat="1" ht="15.6" customHeight="1">
      <c r="A258" s="139" t="s">
        <v>135</v>
      </c>
      <c r="B258" s="99"/>
      <c r="C258" s="99"/>
      <c r="D258" s="99"/>
      <c r="E258" s="99"/>
      <c r="F258" s="99"/>
      <c r="G258" s="99"/>
      <c r="H258" s="99"/>
      <c r="I258" s="99"/>
      <c r="J258" s="99"/>
      <c r="K258" s="99"/>
      <c r="L258" s="99"/>
      <c r="M258" s="99"/>
      <c r="N258" s="99"/>
      <c r="O258" s="99"/>
      <c r="P258" s="99"/>
      <c r="Q258" s="99"/>
      <c r="R258" s="99"/>
      <c r="S258" s="99"/>
      <c r="T258" s="99"/>
      <c r="U258" s="99"/>
      <c r="V258" s="99"/>
      <c r="W258" s="99"/>
      <c r="X258" s="99"/>
      <c r="Y258" s="99"/>
      <c r="Z258" s="99"/>
      <c r="AA258" s="99"/>
      <c r="AB258" s="99"/>
      <c r="AC258" s="99"/>
      <c r="AD258" s="100"/>
      <c r="AE258" s="2">
        <v>1191</v>
      </c>
      <c r="AF258" s="128"/>
      <c r="AG258" s="129"/>
      <c r="AH258" s="129"/>
      <c r="AI258" s="129"/>
    </row>
    <row r="259" spans="1:35" s="30" customFormat="1" ht="15.6" customHeight="1">
      <c r="A259" s="139" t="s">
        <v>136</v>
      </c>
      <c r="B259" s="99"/>
      <c r="C259" s="99"/>
      <c r="D259" s="99"/>
      <c r="E259" s="99"/>
      <c r="F259" s="99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99"/>
      <c r="R259" s="99"/>
      <c r="S259" s="99"/>
      <c r="T259" s="99"/>
      <c r="U259" s="99"/>
      <c r="V259" s="99"/>
      <c r="W259" s="99"/>
      <c r="X259" s="99"/>
      <c r="Y259" s="99"/>
      <c r="Z259" s="99"/>
      <c r="AA259" s="99"/>
      <c r="AB259" s="99"/>
      <c r="AC259" s="99"/>
      <c r="AD259" s="100"/>
      <c r="AE259" s="2">
        <v>1192</v>
      </c>
      <c r="AF259" s="128"/>
      <c r="AG259" s="129"/>
      <c r="AH259" s="129"/>
      <c r="AI259" s="129"/>
    </row>
    <row r="260" spans="1:35" s="30" customFormat="1" ht="15.6" customHeight="1">
      <c r="A260" s="139" t="s">
        <v>137</v>
      </c>
      <c r="B260" s="99"/>
      <c r="C260" s="99"/>
      <c r="D260" s="99"/>
      <c r="E260" s="99"/>
      <c r="F260" s="99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Q260" s="99"/>
      <c r="R260" s="99"/>
      <c r="S260" s="99"/>
      <c r="T260" s="99"/>
      <c r="U260" s="99"/>
      <c r="V260" s="99"/>
      <c r="W260" s="99"/>
      <c r="X260" s="99"/>
      <c r="Y260" s="99"/>
      <c r="Z260" s="99"/>
      <c r="AA260" s="99"/>
      <c r="AB260" s="99"/>
      <c r="AC260" s="99"/>
      <c r="AD260" s="100"/>
      <c r="AE260" s="2">
        <v>1193</v>
      </c>
      <c r="AF260" s="128"/>
      <c r="AG260" s="129"/>
      <c r="AH260" s="129"/>
      <c r="AI260" s="129"/>
    </row>
    <row r="261" spans="1:35" s="30" customFormat="1" ht="15.6" customHeight="1">
      <c r="A261" s="139" t="s">
        <v>138</v>
      </c>
      <c r="B261" s="99"/>
      <c r="C261" s="99"/>
      <c r="D261" s="99"/>
      <c r="E261" s="99"/>
      <c r="F261" s="99"/>
      <c r="G261" s="99"/>
      <c r="H261" s="99"/>
      <c r="I261" s="99"/>
      <c r="J261" s="99"/>
      <c r="K261" s="99"/>
      <c r="L261" s="99"/>
      <c r="M261" s="99"/>
      <c r="N261" s="99"/>
      <c r="O261" s="99"/>
      <c r="P261" s="99"/>
      <c r="Q261" s="99"/>
      <c r="R261" s="99"/>
      <c r="S261" s="99"/>
      <c r="T261" s="99"/>
      <c r="U261" s="99"/>
      <c r="V261" s="99"/>
      <c r="W261" s="99"/>
      <c r="X261" s="99"/>
      <c r="Y261" s="99"/>
      <c r="Z261" s="99"/>
      <c r="AA261" s="99"/>
      <c r="AB261" s="99"/>
      <c r="AC261" s="99"/>
      <c r="AD261" s="100"/>
      <c r="AE261" s="2">
        <v>1194</v>
      </c>
      <c r="AF261" s="128"/>
      <c r="AG261" s="129"/>
      <c r="AH261" s="129"/>
      <c r="AI261" s="129"/>
    </row>
    <row r="262" spans="1:35" s="30" customFormat="1" ht="15.6" customHeight="1">
      <c r="A262" s="139" t="s">
        <v>139</v>
      </c>
      <c r="B262" s="99"/>
      <c r="C262" s="99"/>
      <c r="D262" s="99"/>
      <c r="E262" s="99"/>
      <c r="F262" s="99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  <c r="R262" s="99"/>
      <c r="S262" s="99"/>
      <c r="T262" s="99"/>
      <c r="U262" s="99"/>
      <c r="V262" s="99"/>
      <c r="W262" s="99"/>
      <c r="X262" s="99"/>
      <c r="Y262" s="99"/>
      <c r="Z262" s="99"/>
      <c r="AA262" s="99"/>
      <c r="AB262" s="99"/>
      <c r="AC262" s="99"/>
      <c r="AD262" s="100"/>
      <c r="AE262" s="2">
        <v>1782</v>
      </c>
      <c r="AF262" s="128"/>
      <c r="AG262" s="129"/>
      <c r="AH262" s="129"/>
      <c r="AI262" s="129"/>
    </row>
    <row r="263" spans="1:35" s="30" customFormat="1" ht="15.6" customHeight="1">
      <c r="A263" s="139" t="s">
        <v>140</v>
      </c>
      <c r="B263" s="99"/>
      <c r="C263" s="99"/>
      <c r="D263" s="99"/>
      <c r="E263" s="99"/>
      <c r="F263" s="99"/>
      <c r="G263" s="99"/>
      <c r="H263" s="99"/>
      <c r="I263" s="99"/>
      <c r="J263" s="99"/>
      <c r="K263" s="99"/>
      <c r="L263" s="99"/>
      <c r="M263" s="99"/>
      <c r="N263" s="99"/>
      <c r="O263" s="99"/>
      <c r="P263" s="99"/>
      <c r="Q263" s="99"/>
      <c r="R263" s="99"/>
      <c r="S263" s="99"/>
      <c r="T263" s="99"/>
      <c r="U263" s="99"/>
      <c r="V263" s="99"/>
      <c r="W263" s="99"/>
      <c r="X263" s="99"/>
      <c r="Y263" s="99"/>
      <c r="Z263" s="99"/>
      <c r="AA263" s="99"/>
      <c r="AB263" s="99"/>
      <c r="AC263" s="99"/>
      <c r="AD263" s="100"/>
      <c r="AE263" s="2">
        <v>1783</v>
      </c>
      <c r="AF263" s="128"/>
      <c r="AG263" s="129"/>
      <c r="AH263" s="129"/>
      <c r="AI263" s="129"/>
    </row>
    <row r="264" spans="1:35">
      <c r="A264" s="242" t="s">
        <v>474</v>
      </c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O264" s="146"/>
      <c r="P264" s="146"/>
      <c r="Q264" s="146"/>
      <c r="R264" s="146"/>
      <c r="S264" s="146"/>
      <c r="T264" s="146"/>
      <c r="U264" s="146"/>
      <c r="V264" s="146"/>
      <c r="W264" s="146"/>
      <c r="X264" s="146"/>
      <c r="Y264" s="146"/>
      <c r="Z264" s="146"/>
      <c r="AA264" s="146"/>
      <c r="AB264" s="146"/>
      <c r="AC264" s="146"/>
      <c r="AD264" s="146"/>
      <c r="AE264" s="146"/>
      <c r="AF264" s="146"/>
      <c r="AG264" s="146"/>
      <c r="AH264" s="146"/>
      <c r="AI264" s="147"/>
    </row>
    <row r="265" spans="1:35" ht="15.6" customHeight="1">
      <c r="A265" s="139" t="s">
        <v>141</v>
      </c>
      <c r="B265" s="99"/>
      <c r="C265" s="99"/>
      <c r="D265" s="99"/>
      <c r="E265" s="99"/>
      <c r="F265" s="99"/>
      <c r="G265" s="99"/>
      <c r="H265" s="99"/>
      <c r="I265" s="99"/>
      <c r="J265" s="99"/>
      <c r="K265" s="99"/>
      <c r="L265" s="99"/>
      <c r="M265" s="99"/>
      <c r="N265" s="99"/>
      <c r="O265" s="99"/>
      <c r="P265" s="99"/>
      <c r="Q265" s="99"/>
      <c r="R265" s="99"/>
      <c r="S265" s="99"/>
      <c r="T265" s="99"/>
      <c r="U265" s="99"/>
      <c r="V265" s="99"/>
      <c r="W265" s="99"/>
      <c r="X265" s="99"/>
      <c r="Y265" s="99"/>
      <c r="Z265" s="99"/>
      <c r="AA265" s="99"/>
      <c r="AB265" s="99"/>
      <c r="AC265" s="99"/>
      <c r="AD265" s="100"/>
      <c r="AE265" s="2">
        <v>1195</v>
      </c>
      <c r="AF265" s="128"/>
      <c r="AG265" s="129"/>
      <c r="AH265" s="129"/>
      <c r="AI265" s="129"/>
    </row>
    <row r="266" spans="1:35" ht="15.6" customHeight="1">
      <c r="A266" s="139" t="s">
        <v>142</v>
      </c>
      <c r="B266" s="99"/>
      <c r="C266" s="99"/>
      <c r="D266" s="99"/>
      <c r="E266" s="99"/>
      <c r="F266" s="99"/>
      <c r="G266" s="99"/>
      <c r="H266" s="99"/>
      <c r="I266" s="99"/>
      <c r="J266" s="99"/>
      <c r="K266" s="99"/>
      <c r="L266" s="99"/>
      <c r="M266" s="99"/>
      <c r="N266" s="99"/>
      <c r="O266" s="99"/>
      <c r="P266" s="99"/>
      <c r="Q266" s="99"/>
      <c r="R266" s="99"/>
      <c r="S266" s="99"/>
      <c r="T266" s="99"/>
      <c r="U266" s="99"/>
      <c r="V266" s="99"/>
      <c r="W266" s="99"/>
      <c r="X266" s="99"/>
      <c r="Y266" s="99"/>
      <c r="Z266" s="99"/>
      <c r="AA266" s="99"/>
      <c r="AB266" s="99"/>
      <c r="AC266" s="99"/>
      <c r="AD266" s="100"/>
      <c r="AE266" s="2">
        <v>1691</v>
      </c>
      <c r="AF266" s="128"/>
      <c r="AG266" s="129"/>
      <c r="AH266" s="129"/>
      <c r="AI266" s="129"/>
    </row>
    <row r="267" spans="1:35" ht="15.6" customHeight="1">
      <c r="A267" s="139" t="s">
        <v>143</v>
      </c>
      <c r="B267" s="99"/>
      <c r="C267" s="99"/>
      <c r="D267" s="99"/>
      <c r="E267" s="99"/>
      <c r="F267" s="99"/>
      <c r="G267" s="99"/>
      <c r="H267" s="99"/>
      <c r="I267" s="99"/>
      <c r="J267" s="99"/>
      <c r="K267" s="99"/>
      <c r="L267" s="99"/>
      <c r="M267" s="99"/>
      <c r="N267" s="99"/>
      <c r="O267" s="99"/>
      <c r="P267" s="99"/>
      <c r="Q267" s="99"/>
      <c r="R267" s="99"/>
      <c r="S267" s="99"/>
      <c r="T267" s="99"/>
      <c r="U267" s="99"/>
      <c r="V267" s="99"/>
      <c r="W267" s="99"/>
      <c r="X267" s="99"/>
      <c r="Y267" s="99"/>
      <c r="Z267" s="99"/>
      <c r="AA267" s="99"/>
      <c r="AB267" s="99"/>
      <c r="AC267" s="99"/>
      <c r="AD267" s="100"/>
      <c r="AE267" s="2">
        <v>1196</v>
      </c>
      <c r="AF267" s="128"/>
      <c r="AG267" s="129"/>
      <c r="AH267" s="129"/>
      <c r="AI267" s="129"/>
    </row>
    <row r="268" spans="1:35" ht="15.6" customHeight="1">
      <c r="A268" s="139" t="s">
        <v>144</v>
      </c>
      <c r="B268" s="99"/>
      <c r="C268" s="99"/>
      <c r="D268" s="99"/>
      <c r="E268" s="99"/>
      <c r="F268" s="99"/>
      <c r="G268" s="99"/>
      <c r="H268" s="99"/>
      <c r="I268" s="99"/>
      <c r="J268" s="99"/>
      <c r="K268" s="99"/>
      <c r="L268" s="99"/>
      <c r="M268" s="99"/>
      <c r="N268" s="99"/>
      <c r="O268" s="99"/>
      <c r="P268" s="99"/>
      <c r="Q268" s="99"/>
      <c r="R268" s="99"/>
      <c r="S268" s="99"/>
      <c r="T268" s="99"/>
      <c r="U268" s="99"/>
      <c r="V268" s="99"/>
      <c r="W268" s="99"/>
      <c r="X268" s="99"/>
      <c r="Y268" s="99"/>
      <c r="Z268" s="99"/>
      <c r="AA268" s="99"/>
      <c r="AB268" s="99"/>
      <c r="AC268" s="99"/>
      <c r="AD268" s="100"/>
      <c r="AE268" s="2">
        <v>1197</v>
      </c>
      <c r="AF268" s="128"/>
      <c r="AG268" s="129"/>
      <c r="AH268" s="129"/>
      <c r="AI268" s="129"/>
    </row>
    <row r="269" spans="1:35" ht="15.6" customHeight="1">
      <c r="A269" s="139" t="s">
        <v>145</v>
      </c>
      <c r="B269" s="99"/>
      <c r="C269" s="99"/>
      <c r="D269" s="99"/>
      <c r="E269" s="99"/>
      <c r="F269" s="99"/>
      <c r="G269" s="99"/>
      <c r="H269" s="99"/>
      <c r="I269" s="99"/>
      <c r="J269" s="99"/>
      <c r="K269" s="99"/>
      <c r="L269" s="99"/>
      <c r="M269" s="99"/>
      <c r="N269" s="99"/>
      <c r="O269" s="99"/>
      <c r="P269" s="99"/>
      <c r="Q269" s="99"/>
      <c r="R269" s="99"/>
      <c r="S269" s="99"/>
      <c r="T269" s="99"/>
      <c r="U269" s="99"/>
      <c r="V269" s="99"/>
      <c r="W269" s="99"/>
      <c r="X269" s="99"/>
      <c r="Y269" s="99"/>
      <c r="Z269" s="99"/>
      <c r="AA269" s="99"/>
      <c r="AB269" s="99"/>
      <c r="AC269" s="99"/>
      <c r="AD269" s="100"/>
      <c r="AE269" s="2">
        <v>238</v>
      </c>
      <c r="AF269" s="128"/>
      <c r="AG269" s="129"/>
      <c r="AH269" s="129"/>
      <c r="AI269" s="129"/>
    </row>
    <row r="270" spans="1:35" ht="15.6" customHeight="1">
      <c r="A270" s="139" t="s">
        <v>146</v>
      </c>
      <c r="B270" s="99"/>
      <c r="C270" s="99"/>
      <c r="D270" s="99"/>
      <c r="E270" s="99"/>
      <c r="F270" s="99"/>
      <c r="G270" s="99"/>
      <c r="H270" s="99"/>
      <c r="I270" s="99"/>
      <c r="J270" s="99"/>
      <c r="K270" s="99"/>
      <c r="L270" s="99"/>
      <c r="M270" s="99"/>
      <c r="N270" s="99"/>
      <c r="O270" s="99"/>
      <c r="P270" s="99"/>
      <c r="Q270" s="99"/>
      <c r="R270" s="99"/>
      <c r="S270" s="99"/>
      <c r="T270" s="99"/>
      <c r="U270" s="99"/>
      <c r="V270" s="99"/>
      <c r="W270" s="99"/>
      <c r="X270" s="99"/>
      <c r="Y270" s="99"/>
      <c r="Z270" s="99"/>
      <c r="AA270" s="99"/>
      <c r="AB270" s="99"/>
      <c r="AC270" s="99"/>
      <c r="AD270" s="100"/>
      <c r="AE270" s="2">
        <v>1586</v>
      </c>
      <c r="AF270" s="128"/>
      <c r="AG270" s="129"/>
      <c r="AH270" s="129"/>
      <c r="AI270" s="129"/>
    </row>
    <row r="271" spans="1:35">
      <c r="A271" s="242" t="s">
        <v>475</v>
      </c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  <c r="R271" s="146"/>
      <c r="S271" s="146"/>
      <c r="T271" s="146"/>
      <c r="U271" s="146"/>
      <c r="V271" s="146"/>
      <c r="W271" s="146"/>
      <c r="X271" s="146"/>
      <c r="Y271" s="146"/>
      <c r="Z271" s="146"/>
      <c r="AA271" s="146"/>
      <c r="AB271" s="146"/>
      <c r="AC271" s="146"/>
      <c r="AD271" s="146"/>
      <c r="AE271" s="146"/>
      <c r="AF271" s="146"/>
      <c r="AG271" s="146"/>
      <c r="AH271" s="146"/>
      <c r="AI271" s="147"/>
    </row>
    <row r="272" spans="1:35" ht="15.6" customHeight="1">
      <c r="A272" s="307" t="s">
        <v>147</v>
      </c>
      <c r="B272" s="110"/>
      <c r="C272" s="110"/>
      <c r="D272" s="110"/>
      <c r="E272" s="110"/>
      <c r="F272" s="110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  <c r="AA272" s="110"/>
      <c r="AB272" s="110"/>
      <c r="AC272" s="110"/>
      <c r="AD272" s="111"/>
      <c r="AE272" s="6">
        <v>1823</v>
      </c>
      <c r="AF272" s="128"/>
      <c r="AG272" s="129"/>
      <c r="AH272" s="129"/>
      <c r="AI272" s="129"/>
    </row>
    <row r="273" spans="1:35" ht="15.6" customHeight="1">
      <c r="A273" s="307" t="s">
        <v>148</v>
      </c>
      <c r="B273" s="110"/>
      <c r="C273" s="110"/>
      <c r="D273" s="110"/>
      <c r="E273" s="110"/>
      <c r="F273" s="110"/>
      <c r="G273" s="110"/>
      <c r="H273" s="110"/>
      <c r="I273" s="110"/>
      <c r="J273" s="110"/>
      <c r="K273" s="110"/>
      <c r="L273" s="110"/>
      <c r="M273" s="110"/>
      <c r="N273" s="110"/>
      <c r="O273" s="110"/>
      <c r="P273" s="110"/>
      <c r="Q273" s="110"/>
      <c r="R273" s="110"/>
      <c r="S273" s="110"/>
      <c r="T273" s="110"/>
      <c r="U273" s="110"/>
      <c r="V273" s="110"/>
      <c r="W273" s="110"/>
      <c r="X273" s="110"/>
      <c r="Y273" s="110"/>
      <c r="Z273" s="110"/>
      <c r="AA273" s="110"/>
      <c r="AB273" s="110"/>
      <c r="AC273" s="110"/>
      <c r="AD273" s="111"/>
      <c r="AE273" s="6">
        <v>1824</v>
      </c>
      <c r="AF273" s="128"/>
      <c r="AG273" s="129"/>
      <c r="AH273" s="129"/>
      <c r="AI273" s="129"/>
    </row>
    <row r="274" spans="1:35" ht="15.6" customHeight="1">
      <c r="A274" s="307" t="s">
        <v>149</v>
      </c>
      <c r="B274" s="110"/>
      <c r="C274" s="110"/>
      <c r="D274" s="110"/>
      <c r="E274" s="110"/>
      <c r="F274" s="110"/>
      <c r="G274" s="110"/>
      <c r="H274" s="110"/>
      <c r="I274" s="110"/>
      <c r="J274" s="110"/>
      <c r="K274" s="110"/>
      <c r="L274" s="110"/>
      <c r="M274" s="110"/>
      <c r="N274" s="110"/>
      <c r="O274" s="110"/>
      <c r="P274" s="110"/>
      <c r="Q274" s="110"/>
      <c r="R274" s="110"/>
      <c r="S274" s="110"/>
      <c r="T274" s="110"/>
      <c r="U274" s="110"/>
      <c r="V274" s="110"/>
      <c r="W274" s="110"/>
      <c r="X274" s="110"/>
      <c r="Y274" s="110"/>
      <c r="Z274" s="110"/>
      <c r="AA274" s="110"/>
      <c r="AB274" s="110"/>
      <c r="AC274" s="110"/>
      <c r="AD274" s="111"/>
      <c r="AE274" s="6">
        <v>1825</v>
      </c>
      <c r="AF274" s="128"/>
      <c r="AG274" s="129"/>
      <c r="AH274" s="129"/>
      <c r="AI274" s="129"/>
    </row>
    <row r="275" spans="1:35" ht="15.6" customHeight="1">
      <c r="A275" s="304" t="s">
        <v>150</v>
      </c>
      <c r="B275" s="305"/>
      <c r="C275" s="305"/>
      <c r="D275" s="305"/>
      <c r="E275" s="305"/>
      <c r="F275" s="305"/>
      <c r="G275" s="305"/>
      <c r="H275" s="305"/>
      <c r="I275" s="305"/>
      <c r="J275" s="305"/>
      <c r="K275" s="305"/>
      <c r="L275" s="305"/>
      <c r="M275" s="305"/>
      <c r="N275" s="305"/>
      <c r="O275" s="305"/>
      <c r="P275" s="305"/>
      <c r="Q275" s="305"/>
      <c r="R275" s="305"/>
      <c r="S275" s="305"/>
      <c r="T275" s="305"/>
      <c r="U275" s="305"/>
      <c r="V275" s="305"/>
      <c r="W275" s="305"/>
      <c r="X275" s="305"/>
      <c r="Y275" s="305"/>
      <c r="Z275" s="305"/>
      <c r="AA275" s="305"/>
      <c r="AB275" s="305"/>
      <c r="AC275" s="305"/>
      <c r="AD275" s="306"/>
      <c r="AE275" s="7">
        <v>1826</v>
      </c>
      <c r="AF275" s="128"/>
      <c r="AG275" s="129"/>
      <c r="AH275" s="129"/>
      <c r="AI275" s="129"/>
    </row>
    <row r="276" spans="1:35">
      <c r="A276" s="130" t="s">
        <v>476</v>
      </c>
      <c r="B276" s="131"/>
      <c r="C276" s="131"/>
      <c r="D276" s="131"/>
      <c r="E276" s="131"/>
      <c r="F276" s="131"/>
      <c r="G276" s="131"/>
      <c r="H276" s="131"/>
      <c r="I276" s="131"/>
      <c r="J276" s="131"/>
      <c r="K276" s="131"/>
      <c r="L276" s="131"/>
      <c r="M276" s="131"/>
      <c r="N276" s="131"/>
      <c r="O276" s="131"/>
      <c r="P276" s="131"/>
      <c r="Q276" s="131"/>
      <c r="R276" s="131"/>
      <c r="S276" s="131"/>
      <c r="T276" s="131"/>
      <c r="U276" s="131"/>
      <c r="V276" s="131"/>
      <c r="W276" s="131"/>
      <c r="X276" s="131"/>
      <c r="Y276" s="131"/>
      <c r="Z276" s="131"/>
      <c r="AA276" s="131"/>
      <c r="AB276" s="131"/>
      <c r="AC276" s="131"/>
      <c r="AD276" s="131"/>
      <c r="AE276" s="131"/>
      <c r="AF276" s="131"/>
      <c r="AG276" s="131"/>
      <c r="AH276" s="131"/>
      <c r="AI276" s="132"/>
    </row>
    <row r="277" spans="1:35">
      <c r="A277" s="133" t="s">
        <v>477</v>
      </c>
      <c r="B277" s="134"/>
      <c r="C277" s="134"/>
      <c r="D277" s="134"/>
      <c r="E277" s="134"/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134"/>
      <c r="AA277" s="134"/>
      <c r="AB277" s="134"/>
      <c r="AC277" s="134"/>
      <c r="AD277" s="134"/>
      <c r="AE277" s="134"/>
      <c r="AF277" s="134"/>
      <c r="AG277" s="134"/>
      <c r="AH277" s="134"/>
      <c r="AI277" s="135"/>
    </row>
    <row r="278" spans="1:35">
      <c r="A278" s="308" t="s">
        <v>478</v>
      </c>
      <c r="B278" s="309"/>
      <c r="C278" s="309"/>
      <c r="D278" s="309"/>
      <c r="E278" s="309"/>
      <c r="F278" s="309"/>
      <c r="G278" s="309"/>
      <c r="H278" s="309"/>
      <c r="I278" s="309"/>
      <c r="J278" s="309"/>
      <c r="K278" s="309"/>
      <c r="L278" s="310"/>
      <c r="M278" s="314" t="s">
        <v>479</v>
      </c>
      <c r="N278" s="315"/>
      <c r="O278" s="315"/>
      <c r="P278" s="315"/>
      <c r="Q278" s="316"/>
      <c r="R278" s="320" t="s">
        <v>480</v>
      </c>
      <c r="S278" s="309"/>
      <c r="T278" s="309"/>
      <c r="U278" s="309"/>
      <c r="V278" s="309"/>
      <c r="W278" s="310"/>
      <c r="X278" s="322" t="s">
        <v>481</v>
      </c>
      <c r="Y278" s="323"/>
      <c r="Z278" s="323"/>
      <c r="AA278" s="323"/>
      <c r="AB278" s="323"/>
      <c r="AC278" s="323"/>
      <c r="AD278" s="323"/>
      <c r="AE278" s="323"/>
      <c r="AF278" s="323"/>
      <c r="AG278" s="323"/>
      <c r="AH278" s="324"/>
      <c r="AI278" s="325"/>
    </row>
    <row r="279" spans="1:35">
      <c r="A279" s="311"/>
      <c r="B279" s="312"/>
      <c r="C279" s="312"/>
      <c r="D279" s="312"/>
      <c r="E279" s="312"/>
      <c r="F279" s="312"/>
      <c r="G279" s="312"/>
      <c r="H279" s="312"/>
      <c r="I279" s="312"/>
      <c r="J279" s="312"/>
      <c r="K279" s="312"/>
      <c r="L279" s="313"/>
      <c r="M279" s="317"/>
      <c r="N279" s="318"/>
      <c r="O279" s="318"/>
      <c r="P279" s="318"/>
      <c r="Q279" s="319"/>
      <c r="R279" s="321"/>
      <c r="S279" s="312"/>
      <c r="T279" s="312"/>
      <c r="U279" s="312"/>
      <c r="V279" s="312"/>
      <c r="W279" s="313"/>
      <c r="X279" s="327" t="s">
        <v>482</v>
      </c>
      <c r="Y279" s="328"/>
      <c r="Z279" s="328"/>
      <c r="AA279" s="328"/>
      <c r="AB279" s="328"/>
      <c r="AC279" s="329"/>
      <c r="AD279" s="327" t="s">
        <v>483</v>
      </c>
      <c r="AE279" s="328"/>
      <c r="AF279" s="328"/>
      <c r="AG279" s="328"/>
      <c r="AH279" s="329"/>
      <c r="AI279" s="326"/>
    </row>
    <row r="280" spans="1:35" s="1" customFormat="1" ht="24.6" customHeight="1">
      <c r="A280" s="302" t="s">
        <v>152</v>
      </c>
      <c r="B280" s="116"/>
      <c r="C280" s="116"/>
      <c r="D280" s="116"/>
      <c r="E280" s="116"/>
      <c r="F280" s="116"/>
      <c r="G280" s="116"/>
      <c r="H280" s="116"/>
      <c r="I280" s="116"/>
      <c r="J280" s="116"/>
      <c r="K280" s="116"/>
      <c r="L280" s="117"/>
      <c r="M280" s="50">
        <v>1358</v>
      </c>
      <c r="N280" s="128"/>
      <c r="O280" s="129"/>
      <c r="P280" s="129"/>
      <c r="Q280" s="129"/>
      <c r="R280" s="62">
        <v>1359</v>
      </c>
      <c r="S280" s="128"/>
      <c r="T280" s="129"/>
      <c r="U280" s="129"/>
      <c r="V280" s="129"/>
      <c r="W280" s="241"/>
      <c r="X280" s="50">
        <v>1360</v>
      </c>
      <c r="Y280" s="128"/>
      <c r="Z280" s="129"/>
      <c r="AA280" s="129"/>
      <c r="AB280" s="129"/>
      <c r="AC280" s="241"/>
      <c r="AD280" s="50">
        <v>1361</v>
      </c>
      <c r="AE280" s="128"/>
      <c r="AF280" s="129"/>
      <c r="AG280" s="129"/>
      <c r="AH280" s="129"/>
      <c r="AI280" s="4" t="s">
        <v>6</v>
      </c>
    </row>
    <row r="281" spans="1:35" s="1" customFormat="1">
      <c r="A281" s="139" t="s">
        <v>151</v>
      </c>
      <c r="B281" s="99"/>
      <c r="C281" s="99"/>
      <c r="D281" s="99"/>
      <c r="E281" s="99"/>
      <c r="F281" s="99"/>
      <c r="G281" s="99"/>
      <c r="H281" s="99"/>
      <c r="I281" s="99"/>
      <c r="J281" s="99"/>
      <c r="K281" s="99"/>
      <c r="L281" s="100"/>
      <c r="M281" s="50">
        <v>1184</v>
      </c>
      <c r="N281" s="128"/>
      <c r="O281" s="129"/>
      <c r="P281" s="129"/>
      <c r="Q281" s="129"/>
      <c r="R281" s="62">
        <v>1362</v>
      </c>
      <c r="S281" s="128"/>
      <c r="T281" s="129"/>
      <c r="U281" s="129"/>
      <c r="V281" s="129"/>
      <c r="W281" s="241"/>
      <c r="X281" s="50">
        <v>1363</v>
      </c>
      <c r="Y281" s="128"/>
      <c r="Z281" s="129"/>
      <c r="AA281" s="129"/>
      <c r="AB281" s="129"/>
      <c r="AC281" s="241"/>
      <c r="AD281" s="50">
        <v>1364</v>
      </c>
      <c r="AE281" s="128"/>
      <c r="AF281" s="129"/>
      <c r="AG281" s="129"/>
      <c r="AH281" s="129"/>
      <c r="AI281" s="4" t="s">
        <v>17</v>
      </c>
    </row>
    <row r="282" spans="1:35" s="1" customFormat="1" ht="24.6" customHeight="1">
      <c r="A282" s="302" t="s">
        <v>153</v>
      </c>
      <c r="B282" s="11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7"/>
      <c r="M282" s="50">
        <v>1365</v>
      </c>
      <c r="N282" s="128"/>
      <c r="O282" s="129"/>
      <c r="P282" s="129"/>
      <c r="Q282" s="129"/>
      <c r="R282" s="62">
        <v>1366</v>
      </c>
      <c r="S282" s="128"/>
      <c r="T282" s="129"/>
      <c r="U282" s="129"/>
      <c r="V282" s="129"/>
      <c r="W282" s="241"/>
      <c r="X282" s="50">
        <v>1367</v>
      </c>
      <c r="Y282" s="128"/>
      <c r="Z282" s="129"/>
      <c r="AA282" s="129"/>
      <c r="AB282" s="129"/>
      <c r="AC282" s="241"/>
      <c r="AD282" s="98"/>
      <c r="AE282" s="99"/>
      <c r="AF282" s="99"/>
      <c r="AG282" s="99"/>
      <c r="AH282" s="99"/>
      <c r="AI282" s="4" t="s">
        <v>6</v>
      </c>
    </row>
    <row r="283" spans="1:35" s="1" customFormat="1">
      <c r="A283" s="139" t="s">
        <v>151</v>
      </c>
      <c r="B283" s="99"/>
      <c r="C283" s="99"/>
      <c r="D283" s="99"/>
      <c r="E283" s="99"/>
      <c r="F283" s="99"/>
      <c r="G283" s="99"/>
      <c r="H283" s="99"/>
      <c r="I283" s="99"/>
      <c r="J283" s="99"/>
      <c r="K283" s="99"/>
      <c r="L283" s="100"/>
      <c r="M283" s="50">
        <v>1185</v>
      </c>
      <c r="N283" s="128"/>
      <c r="O283" s="129"/>
      <c r="P283" s="129"/>
      <c r="Q283" s="129"/>
      <c r="R283" s="62">
        <v>1369</v>
      </c>
      <c r="S283" s="128"/>
      <c r="T283" s="129"/>
      <c r="U283" s="129"/>
      <c r="V283" s="129"/>
      <c r="W283" s="241"/>
      <c r="X283" s="50">
        <v>1370</v>
      </c>
      <c r="Y283" s="128"/>
      <c r="Z283" s="129"/>
      <c r="AA283" s="129"/>
      <c r="AB283" s="129"/>
      <c r="AC283" s="241"/>
      <c r="AD283" s="98"/>
      <c r="AE283" s="99"/>
      <c r="AF283" s="99"/>
      <c r="AG283" s="99"/>
      <c r="AH283" s="99"/>
      <c r="AI283" s="4" t="s">
        <v>17</v>
      </c>
    </row>
    <row r="284" spans="1:35" s="1" customFormat="1">
      <c r="A284" s="125" t="s">
        <v>154</v>
      </c>
      <c r="B284" s="126"/>
      <c r="C284" s="126"/>
      <c r="D284" s="126"/>
      <c r="E284" s="126"/>
      <c r="F284" s="126"/>
      <c r="G284" s="126"/>
      <c r="H284" s="126"/>
      <c r="I284" s="126"/>
      <c r="J284" s="126"/>
      <c r="K284" s="126"/>
      <c r="L284" s="127"/>
      <c r="M284" s="51">
        <v>1096</v>
      </c>
      <c r="N284" s="128">
        <f>+N280-N281+N282-N283</f>
        <v>0</v>
      </c>
      <c r="O284" s="129"/>
      <c r="P284" s="129"/>
      <c r="Q284" s="129"/>
      <c r="R284" s="61">
        <v>1097</v>
      </c>
      <c r="S284" s="128">
        <v>0</v>
      </c>
      <c r="T284" s="129"/>
      <c r="U284" s="129"/>
      <c r="V284" s="129"/>
      <c r="W284" s="241"/>
      <c r="X284" s="51">
        <v>1106</v>
      </c>
      <c r="Y284" s="128">
        <v>0</v>
      </c>
      <c r="Z284" s="129"/>
      <c r="AA284" s="129"/>
      <c r="AB284" s="129"/>
      <c r="AC284" s="241"/>
      <c r="AD284" s="51">
        <v>1372</v>
      </c>
      <c r="AE284" s="128">
        <f>+AE280-AE281</f>
        <v>0</v>
      </c>
      <c r="AF284" s="129"/>
      <c r="AG284" s="129"/>
      <c r="AH284" s="129"/>
      <c r="AI284" s="13" t="s">
        <v>19</v>
      </c>
    </row>
    <row r="285" spans="1:35">
      <c r="A285" s="130" t="s">
        <v>484</v>
      </c>
      <c r="B285" s="131"/>
      <c r="C285" s="131"/>
      <c r="D285" s="131"/>
      <c r="E285" s="131"/>
      <c r="F285" s="131"/>
      <c r="G285" s="131"/>
      <c r="H285" s="131"/>
      <c r="I285" s="131"/>
      <c r="J285" s="131"/>
      <c r="K285" s="131"/>
      <c r="L285" s="131"/>
      <c r="M285" s="131"/>
      <c r="N285" s="131"/>
      <c r="O285" s="131"/>
      <c r="P285" s="131"/>
      <c r="Q285" s="131"/>
      <c r="R285" s="131"/>
      <c r="S285" s="131"/>
      <c r="T285" s="131"/>
      <c r="U285" s="131"/>
      <c r="V285" s="131"/>
      <c r="W285" s="131"/>
      <c r="X285" s="131"/>
      <c r="Y285" s="131"/>
      <c r="Z285" s="131"/>
      <c r="AA285" s="131"/>
      <c r="AB285" s="131"/>
      <c r="AC285" s="131"/>
      <c r="AD285" s="131"/>
      <c r="AE285" s="131"/>
      <c r="AF285" s="131"/>
      <c r="AG285" s="131"/>
      <c r="AH285" s="131"/>
      <c r="AI285" s="132"/>
    </row>
    <row r="286" spans="1:35">
      <c r="A286" s="133" t="s">
        <v>485</v>
      </c>
      <c r="B286" s="134"/>
      <c r="C286" s="134"/>
      <c r="D286" s="134"/>
      <c r="E286" s="134"/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134"/>
      <c r="AA286" s="134"/>
      <c r="AB286" s="134"/>
      <c r="AC286" s="134"/>
      <c r="AD286" s="134"/>
      <c r="AE286" s="134"/>
      <c r="AF286" s="134"/>
      <c r="AG286" s="134"/>
      <c r="AH286" s="134"/>
      <c r="AI286" s="135"/>
    </row>
    <row r="287" spans="1:35">
      <c r="A287" s="136" t="s">
        <v>486</v>
      </c>
      <c r="B287" s="137"/>
      <c r="C287" s="137"/>
      <c r="D287" s="137"/>
      <c r="E287" s="137"/>
      <c r="F287" s="137"/>
      <c r="G287" s="137"/>
      <c r="H287" s="137"/>
      <c r="I287" s="137"/>
      <c r="J287" s="137"/>
      <c r="K287" s="137"/>
      <c r="L287" s="137"/>
      <c r="M287" s="137"/>
      <c r="N287" s="137"/>
      <c r="O287" s="137"/>
      <c r="P287" s="137"/>
      <c r="Q287" s="137"/>
      <c r="R287" s="137"/>
      <c r="S287" s="137"/>
      <c r="T287" s="137"/>
      <c r="U287" s="137"/>
      <c r="V287" s="137"/>
      <c r="W287" s="137"/>
      <c r="X287" s="137"/>
      <c r="Y287" s="137"/>
      <c r="Z287" s="137"/>
      <c r="AA287" s="137"/>
      <c r="AB287" s="137"/>
      <c r="AC287" s="137"/>
      <c r="AD287" s="137"/>
      <c r="AE287" s="137"/>
      <c r="AF287" s="137"/>
      <c r="AG287" s="137"/>
      <c r="AH287" s="137"/>
      <c r="AI287" s="138"/>
    </row>
    <row r="288" spans="1:35">
      <c r="A288" s="330" t="s">
        <v>155</v>
      </c>
      <c r="B288" s="331"/>
      <c r="C288" s="331"/>
      <c r="D288" s="331"/>
      <c r="E288" s="331"/>
      <c r="F288" s="331"/>
      <c r="G288" s="331"/>
      <c r="H288" s="331"/>
      <c r="I288" s="331"/>
      <c r="J288" s="331"/>
      <c r="K288" s="331"/>
      <c r="L288" s="331"/>
      <c r="M288" s="331"/>
      <c r="N288" s="331"/>
      <c r="O288" s="331"/>
      <c r="P288" s="331"/>
      <c r="Q288" s="331"/>
      <c r="R288" s="332"/>
      <c r="S288" s="333" t="s">
        <v>156</v>
      </c>
      <c r="T288" s="334"/>
      <c r="U288" s="334"/>
      <c r="V288" s="334"/>
      <c r="W288" s="334"/>
      <c r="X288" s="335"/>
      <c r="Y288" s="336" t="s">
        <v>157</v>
      </c>
      <c r="Z288" s="337"/>
      <c r="AA288" s="337"/>
      <c r="AB288" s="337"/>
      <c r="AC288" s="337"/>
      <c r="AD288" s="338"/>
      <c r="AE288" s="339" t="s">
        <v>158</v>
      </c>
      <c r="AF288" s="331"/>
      <c r="AG288" s="331"/>
      <c r="AH288" s="331"/>
      <c r="AI288" s="340"/>
    </row>
    <row r="289" spans="1:35" ht="15.6" customHeight="1">
      <c r="A289" s="139" t="s">
        <v>159</v>
      </c>
      <c r="B289" s="99"/>
      <c r="C289" s="99"/>
      <c r="D289" s="99"/>
      <c r="E289" s="99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100"/>
      <c r="S289" s="3">
        <v>994</v>
      </c>
      <c r="T289" s="128"/>
      <c r="U289" s="129"/>
      <c r="V289" s="129"/>
      <c r="W289" s="129"/>
      <c r="X289" s="241"/>
      <c r="Y289" s="6">
        <v>876</v>
      </c>
      <c r="Z289" s="128"/>
      <c r="AA289" s="129"/>
      <c r="AB289" s="129"/>
      <c r="AC289" s="129"/>
      <c r="AD289" s="241"/>
      <c r="AE289" s="2">
        <v>898</v>
      </c>
      <c r="AF289" s="128"/>
      <c r="AG289" s="129"/>
      <c r="AH289" s="129"/>
      <c r="AI289" s="129"/>
    </row>
    <row r="290" spans="1:35" ht="15.6" customHeight="1">
      <c r="A290" s="139" t="s">
        <v>160</v>
      </c>
      <c r="B290" s="99"/>
      <c r="C290" s="99"/>
      <c r="D290" s="99"/>
      <c r="E290" s="99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100"/>
      <c r="S290" s="3">
        <v>986</v>
      </c>
      <c r="T290" s="128"/>
      <c r="U290" s="129"/>
      <c r="V290" s="129"/>
      <c r="W290" s="129"/>
      <c r="X290" s="241"/>
      <c r="Y290" s="6">
        <v>990</v>
      </c>
      <c r="Z290" s="128"/>
      <c r="AA290" s="129"/>
      <c r="AB290" s="129"/>
      <c r="AC290" s="129"/>
      <c r="AD290" s="241"/>
      <c r="AE290" s="2">
        <v>373</v>
      </c>
      <c r="AF290" s="128"/>
      <c r="AG290" s="129"/>
      <c r="AH290" s="129"/>
      <c r="AI290" s="129"/>
    </row>
    <row r="291" spans="1:35" ht="15.6" customHeight="1">
      <c r="A291" s="139" t="s">
        <v>161</v>
      </c>
      <c r="B291" s="99"/>
      <c r="C291" s="99"/>
      <c r="D291" s="99"/>
      <c r="E291" s="99"/>
      <c r="F291" s="99"/>
      <c r="G291" s="99"/>
      <c r="H291" s="99"/>
      <c r="I291" s="99"/>
      <c r="J291" s="99"/>
      <c r="K291" s="99"/>
      <c r="L291" s="99"/>
      <c r="M291" s="99"/>
      <c r="N291" s="99"/>
      <c r="O291" s="99"/>
      <c r="P291" s="99"/>
      <c r="Q291" s="99"/>
      <c r="R291" s="100"/>
      <c r="S291" s="3">
        <v>987</v>
      </c>
      <c r="T291" s="128"/>
      <c r="U291" s="129"/>
      <c r="V291" s="129"/>
      <c r="W291" s="129"/>
      <c r="X291" s="241"/>
      <c r="Y291" s="6">
        <v>991</v>
      </c>
      <c r="Z291" s="128"/>
      <c r="AA291" s="129"/>
      <c r="AB291" s="129"/>
      <c r="AC291" s="129"/>
      <c r="AD291" s="241"/>
      <c r="AE291" s="2">
        <v>382</v>
      </c>
      <c r="AF291" s="128"/>
      <c r="AG291" s="129"/>
      <c r="AH291" s="129"/>
      <c r="AI291" s="129"/>
    </row>
    <row r="292" spans="1:35" ht="15.6" customHeight="1">
      <c r="A292" s="139" t="s">
        <v>162</v>
      </c>
      <c r="B292" s="99"/>
      <c r="C292" s="99"/>
      <c r="D292" s="99"/>
      <c r="E292" s="99"/>
      <c r="F292" s="99"/>
      <c r="G292" s="99"/>
      <c r="H292" s="99"/>
      <c r="I292" s="99"/>
      <c r="J292" s="99"/>
      <c r="K292" s="99"/>
      <c r="L292" s="99"/>
      <c r="M292" s="99"/>
      <c r="N292" s="99"/>
      <c r="O292" s="99"/>
      <c r="P292" s="99"/>
      <c r="Q292" s="99"/>
      <c r="R292" s="100"/>
      <c r="S292" s="3">
        <v>988</v>
      </c>
      <c r="T292" s="128"/>
      <c r="U292" s="129"/>
      <c r="V292" s="129"/>
      <c r="W292" s="129"/>
      <c r="X292" s="241"/>
      <c r="Y292" s="6">
        <v>1001</v>
      </c>
      <c r="Z292" s="128"/>
      <c r="AA292" s="129"/>
      <c r="AB292" s="129"/>
      <c r="AC292" s="129"/>
      <c r="AD292" s="241"/>
      <c r="AE292" s="2">
        <v>761</v>
      </c>
      <c r="AF292" s="128"/>
      <c r="AG292" s="129"/>
      <c r="AH292" s="129"/>
      <c r="AI292" s="129"/>
    </row>
    <row r="293" spans="1:35" ht="15.6" customHeight="1">
      <c r="A293" s="139" t="s">
        <v>163</v>
      </c>
      <c r="B293" s="99"/>
      <c r="C293" s="99"/>
      <c r="D293" s="99"/>
      <c r="E293" s="99"/>
      <c r="F293" s="99"/>
      <c r="G293" s="99"/>
      <c r="H293" s="99"/>
      <c r="I293" s="99"/>
      <c r="J293" s="99"/>
      <c r="K293" s="99"/>
      <c r="L293" s="99"/>
      <c r="M293" s="99"/>
      <c r="N293" s="99"/>
      <c r="O293" s="99"/>
      <c r="P293" s="99"/>
      <c r="Q293" s="99"/>
      <c r="R293" s="100"/>
      <c r="S293" s="3">
        <v>792</v>
      </c>
      <c r="T293" s="128"/>
      <c r="U293" s="129"/>
      <c r="V293" s="129"/>
      <c r="W293" s="129"/>
      <c r="X293" s="241"/>
      <c r="Y293" s="6">
        <v>794</v>
      </c>
      <c r="Z293" s="128"/>
      <c r="AA293" s="129"/>
      <c r="AB293" s="129"/>
      <c r="AC293" s="129"/>
      <c r="AD293" s="241"/>
      <c r="AE293" s="2">
        <v>773</v>
      </c>
      <c r="AF293" s="128"/>
      <c r="AG293" s="129"/>
      <c r="AH293" s="129"/>
      <c r="AI293" s="129"/>
    </row>
    <row r="294" spans="1:35" ht="15.6" customHeight="1">
      <c r="A294" s="139" t="s">
        <v>164</v>
      </c>
      <c r="B294" s="99"/>
      <c r="C294" s="99"/>
      <c r="D294" s="99"/>
      <c r="E294" s="99"/>
      <c r="F294" s="99"/>
      <c r="G294" s="99"/>
      <c r="H294" s="99"/>
      <c r="I294" s="99"/>
      <c r="J294" s="99"/>
      <c r="K294" s="99"/>
      <c r="L294" s="99"/>
      <c r="M294" s="99"/>
      <c r="N294" s="99"/>
      <c r="O294" s="99"/>
      <c r="P294" s="99"/>
      <c r="Q294" s="99"/>
      <c r="R294" s="99"/>
      <c r="S294" s="99"/>
      <c r="T294" s="99"/>
      <c r="U294" s="99"/>
      <c r="V294" s="99"/>
      <c r="W294" s="99"/>
      <c r="X294" s="99"/>
      <c r="Y294" s="99"/>
      <c r="Z294" s="99"/>
      <c r="AA294" s="99"/>
      <c r="AB294" s="99"/>
      <c r="AC294" s="99"/>
      <c r="AD294" s="100"/>
      <c r="AE294" s="2">
        <v>365</v>
      </c>
      <c r="AF294" s="128"/>
      <c r="AG294" s="129"/>
      <c r="AH294" s="129"/>
      <c r="AI294" s="129"/>
    </row>
    <row r="295" spans="1:35" ht="15.6" customHeight="1">
      <c r="A295" s="139" t="s">
        <v>165</v>
      </c>
      <c r="B295" s="99"/>
      <c r="C295" s="99"/>
      <c r="D295" s="99"/>
      <c r="E295" s="99"/>
      <c r="F295" s="99"/>
      <c r="G295" s="99"/>
      <c r="H295" s="99"/>
      <c r="I295" s="99"/>
      <c r="J295" s="99"/>
      <c r="K295" s="99"/>
      <c r="L295" s="99"/>
      <c r="M295" s="99"/>
      <c r="N295" s="99"/>
      <c r="O295" s="99"/>
      <c r="P295" s="99"/>
      <c r="Q295" s="99"/>
      <c r="R295" s="99"/>
      <c r="S295" s="99"/>
      <c r="T295" s="99"/>
      <c r="U295" s="99"/>
      <c r="V295" s="99"/>
      <c r="W295" s="99"/>
      <c r="X295" s="99"/>
      <c r="Y295" s="99"/>
      <c r="Z295" s="99"/>
      <c r="AA295" s="99"/>
      <c r="AB295" s="99"/>
      <c r="AC295" s="99"/>
      <c r="AD295" s="100"/>
      <c r="AE295" s="2">
        <v>366</v>
      </c>
      <c r="AF295" s="128"/>
      <c r="AG295" s="129"/>
      <c r="AH295" s="129"/>
      <c r="AI295" s="129"/>
    </row>
    <row r="296" spans="1:35" ht="15.6" customHeight="1">
      <c r="A296" s="139" t="s">
        <v>166</v>
      </c>
      <c r="B296" s="99"/>
      <c r="C296" s="99"/>
      <c r="D296" s="99"/>
      <c r="E296" s="99"/>
      <c r="F296" s="99"/>
      <c r="G296" s="99"/>
      <c r="H296" s="99"/>
      <c r="I296" s="99"/>
      <c r="J296" s="99"/>
      <c r="K296" s="99"/>
      <c r="L296" s="99"/>
      <c r="M296" s="99"/>
      <c r="N296" s="99"/>
      <c r="O296" s="99"/>
      <c r="P296" s="99"/>
      <c r="Q296" s="99"/>
      <c r="R296" s="99"/>
      <c r="S296" s="99"/>
      <c r="T296" s="99"/>
      <c r="U296" s="99"/>
      <c r="V296" s="99"/>
      <c r="W296" s="99"/>
      <c r="X296" s="99"/>
      <c r="Y296" s="99"/>
      <c r="Z296" s="99"/>
      <c r="AA296" s="99"/>
      <c r="AB296" s="99"/>
      <c r="AC296" s="99"/>
      <c r="AD296" s="100"/>
      <c r="AE296" s="2">
        <v>392</v>
      </c>
      <c r="AF296" s="128"/>
      <c r="AG296" s="129"/>
      <c r="AH296" s="129"/>
      <c r="AI296" s="129"/>
    </row>
    <row r="297" spans="1:35" ht="15.6" customHeight="1">
      <c r="A297" s="139" t="s">
        <v>167</v>
      </c>
      <c r="B297" s="99"/>
      <c r="C297" s="99"/>
      <c r="D297" s="99"/>
      <c r="E297" s="99"/>
      <c r="F297" s="99"/>
      <c r="G297" s="99"/>
      <c r="H297" s="99"/>
      <c r="I297" s="99"/>
      <c r="J297" s="99"/>
      <c r="K297" s="99"/>
      <c r="L297" s="99"/>
      <c r="M297" s="99"/>
      <c r="N297" s="99"/>
      <c r="O297" s="99"/>
      <c r="P297" s="99"/>
      <c r="Q297" s="99"/>
      <c r="R297" s="99"/>
      <c r="S297" s="99"/>
      <c r="T297" s="99"/>
      <c r="U297" s="99"/>
      <c r="V297" s="99"/>
      <c r="W297" s="99"/>
      <c r="X297" s="99"/>
      <c r="Y297" s="99"/>
      <c r="Z297" s="99"/>
      <c r="AA297" s="99"/>
      <c r="AB297" s="99"/>
      <c r="AC297" s="99"/>
      <c r="AD297" s="100"/>
      <c r="AE297" s="2">
        <v>1153</v>
      </c>
      <c r="AF297" s="128"/>
      <c r="AG297" s="129"/>
      <c r="AH297" s="129"/>
      <c r="AI297" s="129"/>
    </row>
    <row r="298" spans="1:35" ht="15.6" customHeight="1">
      <c r="A298" s="139" t="s">
        <v>168</v>
      </c>
      <c r="B298" s="99"/>
      <c r="C298" s="99"/>
      <c r="D298" s="99"/>
      <c r="E298" s="99"/>
      <c r="F298" s="99"/>
      <c r="G298" s="99"/>
      <c r="H298" s="99"/>
      <c r="I298" s="99"/>
      <c r="J298" s="99"/>
      <c r="K298" s="99"/>
      <c r="L298" s="99"/>
      <c r="M298" s="99"/>
      <c r="N298" s="99"/>
      <c r="O298" s="99"/>
      <c r="P298" s="99"/>
      <c r="Q298" s="99"/>
      <c r="R298" s="99"/>
      <c r="S298" s="99"/>
      <c r="T298" s="99"/>
      <c r="U298" s="99"/>
      <c r="V298" s="99"/>
      <c r="W298" s="99"/>
      <c r="X298" s="99"/>
      <c r="Y298" s="99"/>
      <c r="Z298" s="99"/>
      <c r="AA298" s="99"/>
      <c r="AB298" s="99"/>
      <c r="AC298" s="99"/>
      <c r="AD298" s="100"/>
      <c r="AE298" s="2">
        <v>984</v>
      </c>
      <c r="AF298" s="128"/>
      <c r="AG298" s="129"/>
      <c r="AH298" s="129"/>
      <c r="AI298" s="129"/>
    </row>
    <row r="299" spans="1:35">
      <c r="A299" s="242" t="s">
        <v>487</v>
      </c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  <c r="O299" s="146"/>
      <c r="P299" s="146"/>
      <c r="Q299" s="146"/>
      <c r="R299" s="146"/>
      <c r="S299" s="146"/>
      <c r="T299" s="146"/>
      <c r="U299" s="146"/>
      <c r="V299" s="146"/>
      <c r="W299" s="146"/>
      <c r="X299" s="146"/>
      <c r="Y299" s="146"/>
      <c r="Z299" s="146"/>
      <c r="AA299" s="146"/>
      <c r="AB299" s="146"/>
      <c r="AC299" s="146"/>
      <c r="AD299" s="146"/>
      <c r="AE299" s="146"/>
      <c r="AF299" s="146"/>
      <c r="AG299" s="146"/>
      <c r="AH299" s="146"/>
      <c r="AI299" s="147"/>
    </row>
    <row r="300" spans="1:35" ht="14.45" customHeight="1">
      <c r="A300" s="139" t="s">
        <v>169</v>
      </c>
      <c r="B300" s="99"/>
      <c r="C300" s="99"/>
      <c r="D300" s="99"/>
      <c r="E300" s="99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9"/>
      <c r="V300" s="99"/>
      <c r="W300" s="99"/>
      <c r="X300" s="99"/>
      <c r="Y300" s="99"/>
      <c r="Z300" s="99"/>
      <c r="AA300" s="99"/>
      <c r="AB300" s="99"/>
      <c r="AC300" s="99"/>
      <c r="AD300" s="100"/>
      <c r="AE300" s="2">
        <v>839</v>
      </c>
      <c r="AF300" s="128"/>
      <c r="AG300" s="129"/>
      <c r="AH300" s="129"/>
      <c r="AI300" s="129"/>
    </row>
    <row r="301" spans="1:35" ht="14.45" customHeight="1">
      <c r="A301" s="139" t="s">
        <v>170</v>
      </c>
      <c r="B301" s="99"/>
      <c r="C301" s="99"/>
      <c r="D301" s="99"/>
      <c r="E301" s="99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100"/>
      <c r="S301" s="3">
        <v>989</v>
      </c>
      <c r="T301" s="128"/>
      <c r="U301" s="129"/>
      <c r="V301" s="129"/>
      <c r="W301" s="129"/>
      <c r="X301" s="241"/>
      <c r="Y301" s="6">
        <v>993</v>
      </c>
      <c r="Z301" s="128"/>
      <c r="AA301" s="129"/>
      <c r="AB301" s="129"/>
      <c r="AC301" s="129"/>
      <c r="AD301" s="241"/>
      <c r="AE301" s="2">
        <v>384</v>
      </c>
      <c r="AF301" s="128"/>
      <c r="AG301" s="129"/>
      <c r="AH301" s="129"/>
      <c r="AI301" s="129"/>
    </row>
    <row r="302" spans="1:35" ht="14.45" customHeight="1">
      <c r="A302" s="139" t="s">
        <v>171</v>
      </c>
      <c r="B302" s="99"/>
      <c r="C302" s="99"/>
      <c r="D302" s="99"/>
      <c r="E302" s="99"/>
      <c r="F302" s="99"/>
      <c r="G302" s="100"/>
      <c r="H302" s="2">
        <v>815</v>
      </c>
      <c r="I302" s="128"/>
      <c r="J302" s="129"/>
      <c r="K302" s="129"/>
      <c r="L302" s="129"/>
      <c r="M302" s="241"/>
      <c r="N302" s="221"/>
      <c r="O302" s="222"/>
      <c r="P302" s="222"/>
      <c r="Q302" s="222"/>
      <c r="R302" s="222"/>
      <c r="S302" s="222"/>
      <c r="T302" s="222"/>
      <c r="U302" s="222"/>
      <c r="V302" s="222"/>
      <c r="W302" s="222"/>
      <c r="X302" s="222"/>
      <c r="Y302" s="222"/>
      <c r="Z302" s="222"/>
      <c r="AA302" s="222"/>
      <c r="AB302" s="222"/>
      <c r="AC302" s="222"/>
      <c r="AD302" s="251"/>
      <c r="AE302" s="2">
        <v>390</v>
      </c>
      <c r="AF302" s="128"/>
      <c r="AG302" s="129"/>
      <c r="AH302" s="129"/>
      <c r="AI302" s="129"/>
    </row>
    <row r="303" spans="1:35" ht="14.45" customHeight="1">
      <c r="A303" s="139" t="s">
        <v>172</v>
      </c>
      <c r="B303" s="99"/>
      <c r="C303" s="99"/>
      <c r="D303" s="99"/>
      <c r="E303" s="99"/>
      <c r="F303" s="99"/>
      <c r="G303" s="100"/>
      <c r="H303" s="2">
        <v>741</v>
      </c>
      <c r="I303" s="128"/>
      <c r="J303" s="129"/>
      <c r="K303" s="129"/>
      <c r="L303" s="129"/>
      <c r="M303" s="241"/>
      <c r="N303" s="221"/>
      <c r="O303" s="222"/>
      <c r="P303" s="222"/>
      <c r="Q303" s="222"/>
      <c r="R303" s="222"/>
      <c r="S303" s="222"/>
      <c r="T303" s="222"/>
      <c r="U303" s="222"/>
      <c r="V303" s="222"/>
      <c r="W303" s="222"/>
      <c r="X303" s="222"/>
      <c r="Y303" s="222"/>
      <c r="Z303" s="222"/>
      <c r="AA303" s="222"/>
      <c r="AB303" s="222"/>
      <c r="AC303" s="222"/>
      <c r="AD303" s="251"/>
      <c r="AE303" s="2">
        <v>742</v>
      </c>
      <c r="AF303" s="128"/>
      <c r="AG303" s="129"/>
      <c r="AH303" s="129"/>
      <c r="AI303" s="129"/>
    </row>
    <row r="304" spans="1:35" ht="14.45" customHeight="1">
      <c r="A304" s="139" t="s">
        <v>173</v>
      </c>
      <c r="B304" s="99"/>
      <c r="C304" s="99"/>
      <c r="D304" s="99"/>
      <c r="E304" s="99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  <c r="AA304" s="99"/>
      <c r="AB304" s="99"/>
      <c r="AC304" s="99"/>
      <c r="AD304" s="100"/>
      <c r="AE304" s="2">
        <v>841</v>
      </c>
      <c r="AF304" s="128"/>
      <c r="AG304" s="129"/>
      <c r="AH304" s="129"/>
      <c r="AI304" s="129"/>
    </row>
    <row r="305" spans="1:35" ht="14.45" customHeight="1">
      <c r="A305" s="139" t="s">
        <v>174</v>
      </c>
      <c r="B305" s="99"/>
      <c r="C305" s="99"/>
      <c r="D305" s="99"/>
      <c r="E305" s="99"/>
      <c r="F305" s="99"/>
      <c r="G305" s="99"/>
      <c r="H305" s="99"/>
      <c r="I305" s="99"/>
      <c r="J305" s="99"/>
      <c r="K305" s="99"/>
      <c r="L305" s="99"/>
      <c r="M305" s="99"/>
      <c r="N305" s="99"/>
      <c r="O305" s="99"/>
      <c r="P305" s="99"/>
      <c r="Q305" s="99"/>
      <c r="R305" s="99"/>
      <c r="S305" s="99"/>
      <c r="T305" s="99"/>
      <c r="U305" s="99"/>
      <c r="V305" s="99"/>
      <c r="W305" s="99"/>
      <c r="X305" s="99"/>
      <c r="Y305" s="99"/>
      <c r="Z305" s="99"/>
      <c r="AA305" s="99"/>
      <c r="AB305" s="99"/>
      <c r="AC305" s="99"/>
      <c r="AD305" s="100"/>
      <c r="AE305" s="2">
        <v>855</v>
      </c>
      <c r="AF305" s="128"/>
      <c r="AG305" s="129"/>
      <c r="AH305" s="129"/>
      <c r="AI305" s="129"/>
    </row>
    <row r="306" spans="1:35">
      <c r="A306" s="242" t="s">
        <v>488</v>
      </c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R306" s="146"/>
      <c r="S306" s="146"/>
      <c r="T306" s="146"/>
      <c r="U306" s="146"/>
      <c r="V306" s="146"/>
      <c r="W306" s="146"/>
      <c r="X306" s="146"/>
      <c r="Y306" s="146"/>
      <c r="Z306" s="146"/>
      <c r="AA306" s="146"/>
      <c r="AB306" s="146"/>
      <c r="AC306" s="146"/>
      <c r="AD306" s="146"/>
      <c r="AE306" s="146"/>
      <c r="AF306" s="146"/>
      <c r="AG306" s="146"/>
      <c r="AH306" s="146"/>
      <c r="AI306" s="147"/>
    </row>
    <row r="307" spans="1:35" s="30" customFormat="1" ht="22.5" customHeight="1">
      <c r="A307" s="139" t="s">
        <v>175</v>
      </c>
      <c r="B307" s="99"/>
      <c r="C307" s="99"/>
      <c r="D307" s="99"/>
      <c r="E307" s="99"/>
      <c r="F307" s="99"/>
      <c r="G307" s="100"/>
      <c r="H307" s="2">
        <v>828</v>
      </c>
      <c r="I307" s="128"/>
      <c r="J307" s="129"/>
      <c r="K307" s="129"/>
      <c r="L307" s="129"/>
      <c r="M307" s="241"/>
      <c r="N307" s="98" t="s">
        <v>176</v>
      </c>
      <c r="O307" s="99"/>
      <c r="P307" s="99"/>
      <c r="Q307" s="99"/>
      <c r="R307" s="100"/>
      <c r="S307" s="3">
        <v>830</v>
      </c>
      <c r="T307" s="128"/>
      <c r="U307" s="129"/>
      <c r="V307" s="129"/>
      <c r="W307" s="129"/>
      <c r="X307" s="241"/>
      <c r="Y307" s="202" t="s">
        <v>177</v>
      </c>
      <c r="Z307" s="116"/>
      <c r="AA307" s="116"/>
      <c r="AB307" s="116"/>
      <c r="AC307" s="116"/>
      <c r="AD307" s="117"/>
      <c r="AE307" s="2">
        <v>829</v>
      </c>
      <c r="AF307" s="128"/>
      <c r="AG307" s="129"/>
      <c r="AH307" s="129"/>
      <c r="AI307" s="129"/>
    </row>
    <row r="308" spans="1:35">
      <c r="A308" s="242" t="s">
        <v>489</v>
      </c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O308" s="146"/>
      <c r="P308" s="146"/>
      <c r="Q308" s="146"/>
      <c r="R308" s="146"/>
      <c r="S308" s="146"/>
      <c r="T308" s="146"/>
      <c r="U308" s="146"/>
      <c r="V308" s="146"/>
      <c r="W308" s="146"/>
      <c r="X308" s="146"/>
      <c r="Y308" s="146"/>
      <c r="Z308" s="146"/>
      <c r="AA308" s="146"/>
      <c r="AB308" s="146"/>
      <c r="AC308" s="146"/>
      <c r="AD308" s="146"/>
      <c r="AE308" s="146"/>
      <c r="AF308" s="146"/>
      <c r="AG308" s="146"/>
      <c r="AH308" s="146"/>
      <c r="AI308" s="147"/>
    </row>
    <row r="309" spans="1:35">
      <c r="A309" s="250" t="s">
        <v>490</v>
      </c>
      <c r="B309" s="222"/>
      <c r="C309" s="222"/>
      <c r="D309" s="222"/>
      <c r="E309" s="222"/>
      <c r="F309" s="222"/>
      <c r="G309" s="222"/>
      <c r="H309" s="222"/>
      <c r="I309" s="222"/>
      <c r="J309" s="222"/>
      <c r="K309" s="222"/>
      <c r="L309" s="222"/>
      <c r="M309" s="222"/>
      <c r="N309" s="222"/>
      <c r="O309" s="222"/>
      <c r="P309" s="222"/>
      <c r="Q309" s="222"/>
      <c r="R309" s="251"/>
      <c r="S309" s="341" t="s">
        <v>491</v>
      </c>
      <c r="T309" s="342"/>
      <c r="U309" s="342"/>
      <c r="V309" s="342"/>
      <c r="W309" s="342"/>
      <c r="X309" s="343"/>
      <c r="Y309" s="252" t="s">
        <v>492</v>
      </c>
      <c r="Z309" s="253"/>
      <c r="AA309" s="253"/>
      <c r="AB309" s="253"/>
      <c r="AC309" s="253"/>
      <c r="AD309" s="254"/>
      <c r="AE309" s="258"/>
      <c r="AF309" s="259"/>
      <c r="AG309" s="259"/>
      <c r="AH309" s="259"/>
      <c r="AI309" s="344"/>
    </row>
    <row r="310" spans="1:35" ht="14.45" customHeight="1">
      <c r="A310" s="139" t="s">
        <v>178</v>
      </c>
      <c r="B310" s="99"/>
      <c r="C310" s="99"/>
      <c r="D310" s="99"/>
      <c r="E310" s="99"/>
      <c r="F310" s="99"/>
      <c r="G310" s="99"/>
      <c r="H310" s="99"/>
      <c r="I310" s="99"/>
      <c r="J310" s="99"/>
      <c r="K310" s="99"/>
      <c r="L310" s="99"/>
      <c r="M310" s="99"/>
      <c r="N310" s="99"/>
      <c r="O310" s="99"/>
      <c r="P310" s="99"/>
      <c r="Q310" s="99"/>
      <c r="R310" s="100"/>
      <c r="S310" s="59">
        <v>772</v>
      </c>
      <c r="T310" s="128"/>
      <c r="U310" s="129"/>
      <c r="V310" s="129"/>
      <c r="W310" s="129"/>
      <c r="X310" s="241"/>
      <c r="Y310" s="50">
        <v>811</v>
      </c>
      <c r="Z310" s="128"/>
      <c r="AA310" s="129"/>
      <c r="AB310" s="129"/>
      <c r="AC310" s="129"/>
      <c r="AD310" s="241"/>
      <c r="AE310" s="140"/>
      <c r="AF310" s="345"/>
      <c r="AG310" s="345"/>
      <c r="AH310" s="345"/>
      <c r="AI310" s="346"/>
    </row>
    <row r="311" spans="1:35" ht="14.45" customHeight="1">
      <c r="A311" s="139" t="s">
        <v>179</v>
      </c>
      <c r="B311" s="99"/>
      <c r="C311" s="99"/>
      <c r="D311" s="99"/>
      <c r="E311" s="99"/>
      <c r="F311" s="99"/>
      <c r="G311" s="99"/>
      <c r="H311" s="99"/>
      <c r="I311" s="99"/>
      <c r="J311" s="99"/>
      <c r="K311" s="99"/>
      <c r="L311" s="99"/>
      <c r="M311" s="99"/>
      <c r="N311" s="99"/>
      <c r="O311" s="99"/>
      <c r="P311" s="99"/>
      <c r="Q311" s="99"/>
      <c r="R311" s="100"/>
      <c r="S311" s="59">
        <v>873</v>
      </c>
      <c r="T311" s="128"/>
      <c r="U311" s="129"/>
      <c r="V311" s="129"/>
      <c r="W311" s="129"/>
      <c r="X311" s="241"/>
      <c r="Y311" s="50">
        <v>1002</v>
      </c>
      <c r="Z311" s="128"/>
      <c r="AA311" s="129"/>
      <c r="AB311" s="129"/>
      <c r="AC311" s="129"/>
      <c r="AD311" s="241"/>
      <c r="AE311" s="140"/>
      <c r="AF311" s="345"/>
      <c r="AG311" s="345"/>
      <c r="AH311" s="345"/>
      <c r="AI311" s="346"/>
    </row>
    <row r="312" spans="1:35" ht="14.45" customHeight="1">
      <c r="A312" s="139" t="s">
        <v>180</v>
      </c>
      <c r="B312" s="99"/>
      <c r="C312" s="99"/>
      <c r="D312" s="99"/>
      <c r="E312" s="99"/>
      <c r="F312" s="99"/>
      <c r="G312" s="99"/>
      <c r="H312" s="99"/>
      <c r="I312" s="99"/>
      <c r="J312" s="99"/>
      <c r="K312" s="99"/>
      <c r="L312" s="99"/>
      <c r="M312" s="99"/>
      <c r="N312" s="99"/>
      <c r="O312" s="99"/>
      <c r="P312" s="99"/>
      <c r="Q312" s="99"/>
      <c r="R312" s="100"/>
      <c r="S312" s="59">
        <v>1120</v>
      </c>
      <c r="T312" s="128"/>
      <c r="U312" s="129"/>
      <c r="V312" s="129"/>
      <c r="W312" s="129"/>
      <c r="X312" s="241"/>
      <c r="Y312" s="50">
        <v>1121</v>
      </c>
      <c r="Z312" s="128"/>
      <c r="AA312" s="129"/>
      <c r="AB312" s="129"/>
      <c r="AC312" s="129"/>
      <c r="AD312" s="241"/>
      <c r="AE312" s="140"/>
      <c r="AF312" s="345"/>
      <c r="AG312" s="345"/>
      <c r="AH312" s="345"/>
      <c r="AI312" s="346"/>
    </row>
    <row r="313" spans="1:35" ht="14.45" customHeight="1">
      <c r="A313" s="139" t="s">
        <v>181</v>
      </c>
      <c r="B313" s="99"/>
      <c r="C313" s="99"/>
      <c r="D313" s="99"/>
      <c r="E313" s="99"/>
      <c r="F313" s="99"/>
      <c r="G313" s="99"/>
      <c r="H313" s="99"/>
      <c r="I313" s="99"/>
      <c r="J313" s="99"/>
      <c r="K313" s="99"/>
      <c r="L313" s="99"/>
      <c r="M313" s="99"/>
      <c r="N313" s="99"/>
      <c r="O313" s="99"/>
      <c r="P313" s="99"/>
      <c r="Q313" s="99"/>
      <c r="R313" s="100"/>
      <c r="S313" s="59">
        <v>1122</v>
      </c>
      <c r="T313" s="128"/>
      <c r="U313" s="129"/>
      <c r="V313" s="129"/>
      <c r="W313" s="129"/>
      <c r="X313" s="241"/>
      <c r="Y313" s="50">
        <v>1124</v>
      </c>
      <c r="Z313" s="128"/>
      <c r="AA313" s="129"/>
      <c r="AB313" s="129"/>
      <c r="AC313" s="129"/>
      <c r="AD313" s="241"/>
      <c r="AE313" s="140"/>
      <c r="AF313" s="345"/>
      <c r="AG313" s="345"/>
      <c r="AH313" s="345"/>
      <c r="AI313" s="346"/>
    </row>
    <row r="314" spans="1:35" ht="14.45" customHeight="1">
      <c r="A314" s="144" t="s">
        <v>656</v>
      </c>
      <c r="B314" s="104"/>
      <c r="C314" s="104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  <c r="P314" s="104"/>
      <c r="Q314" s="104"/>
      <c r="R314" s="105"/>
      <c r="S314" s="59">
        <v>1258</v>
      </c>
      <c r="T314" s="128"/>
      <c r="U314" s="129"/>
      <c r="V314" s="129"/>
      <c r="W314" s="129"/>
      <c r="X314" s="241"/>
      <c r="Y314" s="50">
        <v>1259</v>
      </c>
      <c r="Z314" s="128"/>
      <c r="AA314" s="129"/>
      <c r="AB314" s="129"/>
      <c r="AC314" s="129"/>
      <c r="AD314" s="241"/>
      <c r="AE314" s="140"/>
      <c r="AF314" s="345"/>
      <c r="AG314" s="345"/>
      <c r="AH314" s="345"/>
      <c r="AI314" s="346"/>
    </row>
    <row r="315" spans="1:35" ht="14.45" customHeight="1">
      <c r="A315" s="139" t="s">
        <v>182</v>
      </c>
      <c r="B315" s="99"/>
      <c r="C315" s="99"/>
      <c r="D315" s="99"/>
      <c r="E315" s="99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100"/>
      <c r="S315" s="59">
        <v>1838</v>
      </c>
      <c r="T315" s="128"/>
      <c r="U315" s="129"/>
      <c r="V315" s="129"/>
      <c r="W315" s="129"/>
      <c r="X315" s="241"/>
      <c r="Y315" s="50">
        <v>1839</v>
      </c>
      <c r="Z315" s="128"/>
      <c r="AA315" s="129"/>
      <c r="AB315" s="129"/>
      <c r="AC315" s="129"/>
      <c r="AD315" s="241"/>
      <c r="AE315" s="140"/>
      <c r="AF315" s="345"/>
      <c r="AG315" s="345"/>
      <c r="AH315" s="345"/>
      <c r="AI315" s="346"/>
    </row>
    <row r="316" spans="1:35" ht="14.45" customHeight="1">
      <c r="A316" s="139" t="s">
        <v>183</v>
      </c>
      <c r="B316" s="99"/>
      <c r="C316" s="99"/>
      <c r="D316" s="99"/>
      <c r="E316" s="99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100"/>
      <c r="S316" s="59">
        <v>1775</v>
      </c>
      <c r="T316" s="128"/>
      <c r="U316" s="129"/>
      <c r="V316" s="129"/>
      <c r="W316" s="129"/>
      <c r="X316" s="241"/>
      <c r="Y316" s="341"/>
      <c r="Z316" s="342"/>
      <c r="AA316" s="342"/>
      <c r="AB316" s="342"/>
      <c r="AC316" s="342"/>
      <c r="AD316" s="343"/>
      <c r="AE316" s="140"/>
      <c r="AF316" s="345"/>
      <c r="AG316" s="345"/>
      <c r="AH316" s="345"/>
      <c r="AI316" s="346"/>
    </row>
    <row r="317" spans="1:35" ht="14.45" customHeight="1">
      <c r="A317" s="144" t="s">
        <v>657</v>
      </c>
      <c r="B317" s="104"/>
      <c r="C317" s="104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  <c r="P317" s="104"/>
      <c r="Q317" s="104"/>
      <c r="R317" s="105"/>
      <c r="S317" s="59">
        <v>1911</v>
      </c>
      <c r="T317" s="128"/>
      <c r="U317" s="129"/>
      <c r="V317" s="129"/>
      <c r="W317" s="129"/>
      <c r="X317" s="241"/>
      <c r="Y317" s="341"/>
      <c r="Z317" s="342"/>
      <c r="AA317" s="342"/>
      <c r="AB317" s="342"/>
      <c r="AC317" s="342"/>
      <c r="AD317" s="343"/>
      <c r="AE317" s="140"/>
      <c r="AF317" s="345"/>
      <c r="AG317" s="345"/>
      <c r="AH317" s="345"/>
      <c r="AI317" s="346"/>
    </row>
    <row r="318" spans="1:35">
      <c r="A318" s="347" t="s">
        <v>184</v>
      </c>
      <c r="B318" s="348"/>
      <c r="C318" s="348"/>
      <c r="D318" s="348"/>
      <c r="E318" s="348"/>
      <c r="F318" s="348"/>
      <c r="G318" s="348"/>
      <c r="H318" s="348"/>
      <c r="I318" s="348"/>
      <c r="J318" s="348"/>
      <c r="K318" s="348"/>
      <c r="L318" s="348"/>
      <c r="M318" s="348"/>
      <c r="N318" s="348"/>
      <c r="O318" s="348"/>
      <c r="P318" s="348"/>
      <c r="Q318" s="348"/>
      <c r="R318" s="349"/>
      <c r="S318" s="98" t="s">
        <v>185</v>
      </c>
      <c r="T318" s="99"/>
      <c r="U318" s="99"/>
      <c r="V318" s="99"/>
      <c r="W318" s="99"/>
      <c r="X318" s="100"/>
      <c r="Y318" s="98" t="s">
        <v>186</v>
      </c>
      <c r="Z318" s="99"/>
      <c r="AA318" s="99"/>
      <c r="AB318" s="99"/>
      <c r="AC318" s="99"/>
      <c r="AD318" s="100"/>
      <c r="AE318" s="98" t="s">
        <v>187</v>
      </c>
      <c r="AF318" s="99"/>
      <c r="AG318" s="99"/>
      <c r="AH318" s="99"/>
      <c r="AI318" s="353"/>
    </row>
    <row r="319" spans="1:35">
      <c r="A319" s="350"/>
      <c r="B319" s="351"/>
      <c r="C319" s="351"/>
      <c r="D319" s="351"/>
      <c r="E319" s="351"/>
      <c r="F319" s="351"/>
      <c r="G319" s="351"/>
      <c r="H319" s="351"/>
      <c r="I319" s="351"/>
      <c r="J319" s="351"/>
      <c r="K319" s="351"/>
      <c r="L319" s="351"/>
      <c r="M319" s="351"/>
      <c r="N319" s="351"/>
      <c r="O319" s="351"/>
      <c r="P319" s="351"/>
      <c r="Q319" s="351"/>
      <c r="R319" s="352"/>
      <c r="S319" s="60">
        <v>999</v>
      </c>
      <c r="T319" s="128"/>
      <c r="U319" s="129"/>
      <c r="V319" s="129"/>
      <c r="W319" s="129"/>
      <c r="X319" s="241"/>
      <c r="Y319" s="51">
        <v>998</v>
      </c>
      <c r="Z319" s="128"/>
      <c r="AA319" s="129"/>
      <c r="AB319" s="129"/>
      <c r="AC319" s="129"/>
      <c r="AD319" s="241"/>
      <c r="AE319" s="61">
        <v>953</v>
      </c>
      <c r="AF319" s="128"/>
      <c r="AG319" s="129"/>
      <c r="AH319" s="129"/>
      <c r="AI319" s="129"/>
    </row>
    <row r="320" spans="1:35">
      <c r="A320" s="130" t="s">
        <v>493</v>
      </c>
      <c r="B320" s="131"/>
      <c r="C320" s="131"/>
      <c r="D320" s="131"/>
      <c r="E320" s="131"/>
      <c r="F320" s="131"/>
      <c r="G320" s="131"/>
      <c r="H320" s="131"/>
      <c r="I320" s="131"/>
      <c r="J320" s="131"/>
      <c r="K320" s="131"/>
      <c r="L320" s="131"/>
      <c r="M320" s="131"/>
      <c r="N320" s="131"/>
      <c r="O320" s="131"/>
      <c r="P320" s="131"/>
      <c r="Q320" s="131"/>
      <c r="R320" s="131"/>
      <c r="S320" s="131"/>
      <c r="T320" s="131"/>
      <c r="U320" s="131"/>
      <c r="V320" s="131"/>
      <c r="W320" s="131"/>
      <c r="X320" s="131"/>
      <c r="Y320" s="131"/>
      <c r="Z320" s="131"/>
      <c r="AA320" s="131"/>
      <c r="AB320" s="131"/>
      <c r="AC320" s="131"/>
      <c r="AD320" s="131"/>
      <c r="AE320" s="131"/>
      <c r="AF320" s="131"/>
      <c r="AG320" s="131"/>
      <c r="AH320" s="131"/>
      <c r="AI320" s="132"/>
    </row>
    <row r="321" spans="1:35">
      <c r="A321" s="133" t="s">
        <v>494</v>
      </c>
      <c r="B321" s="134"/>
      <c r="C321" s="134"/>
      <c r="D321" s="134"/>
      <c r="E321" s="134"/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134"/>
      <c r="AA321" s="134"/>
      <c r="AB321" s="134"/>
      <c r="AC321" s="134"/>
      <c r="AD321" s="134"/>
      <c r="AE321" s="134"/>
      <c r="AF321" s="134"/>
      <c r="AG321" s="134"/>
      <c r="AH321" s="134"/>
      <c r="AI321" s="135"/>
    </row>
    <row r="322" spans="1:35" ht="15.6" customHeight="1">
      <c r="A322" s="299" t="s">
        <v>188</v>
      </c>
      <c r="B322" s="300"/>
      <c r="C322" s="300"/>
      <c r="D322" s="300"/>
      <c r="E322" s="300"/>
      <c r="F322" s="300"/>
      <c r="G322" s="300"/>
      <c r="H322" s="300"/>
      <c r="I322" s="300"/>
      <c r="J322" s="300"/>
      <c r="K322" s="300"/>
      <c r="L322" s="300"/>
      <c r="M322" s="300"/>
      <c r="N322" s="300"/>
      <c r="O322" s="300"/>
      <c r="P322" s="300"/>
      <c r="Q322" s="300"/>
      <c r="R322" s="300"/>
      <c r="S322" s="300"/>
      <c r="T322" s="300"/>
      <c r="U322" s="300"/>
      <c r="V322" s="300"/>
      <c r="W322" s="300"/>
      <c r="X322" s="300"/>
      <c r="Y322" s="300"/>
      <c r="Z322" s="300"/>
      <c r="AA322" s="300"/>
      <c r="AB322" s="300"/>
      <c r="AC322" s="301"/>
      <c r="AD322" s="20">
        <v>1160</v>
      </c>
      <c r="AE322" s="128"/>
      <c r="AF322" s="129"/>
      <c r="AG322" s="129"/>
      <c r="AH322" s="129"/>
      <c r="AI322" s="21" t="s">
        <v>6</v>
      </c>
    </row>
    <row r="323" spans="1:35" ht="15.6" customHeight="1">
      <c r="A323" s="139" t="s">
        <v>189</v>
      </c>
      <c r="B323" s="99"/>
      <c r="C323" s="99"/>
      <c r="D323" s="99"/>
      <c r="E323" s="99"/>
      <c r="F323" s="99"/>
      <c r="G323" s="99"/>
      <c r="H323" s="99"/>
      <c r="I323" s="99"/>
      <c r="J323" s="99"/>
      <c r="K323" s="99"/>
      <c r="L323" s="99"/>
      <c r="M323" s="99"/>
      <c r="N323" s="99"/>
      <c r="O323" s="99"/>
      <c r="P323" s="99"/>
      <c r="Q323" s="99"/>
      <c r="R323" s="99"/>
      <c r="S323" s="99"/>
      <c r="T323" s="99"/>
      <c r="U323" s="99"/>
      <c r="V323" s="99"/>
      <c r="W323" s="99"/>
      <c r="X323" s="99"/>
      <c r="Y323" s="99"/>
      <c r="Z323" s="99"/>
      <c r="AA323" s="99"/>
      <c r="AB323" s="99"/>
      <c r="AC323" s="100"/>
      <c r="AD323" s="6">
        <v>1163</v>
      </c>
      <c r="AE323" s="128"/>
      <c r="AF323" s="129"/>
      <c r="AG323" s="129"/>
      <c r="AH323" s="129"/>
      <c r="AI323" s="4" t="s">
        <v>17</v>
      </c>
    </row>
    <row r="324" spans="1:35" ht="15.6" customHeight="1">
      <c r="A324" s="139" t="s">
        <v>190</v>
      </c>
      <c r="B324" s="99"/>
      <c r="C324" s="99"/>
      <c r="D324" s="99"/>
      <c r="E324" s="99"/>
      <c r="F324" s="99"/>
      <c r="G324" s="99"/>
      <c r="H324" s="99"/>
      <c r="I324" s="99"/>
      <c r="J324" s="99"/>
      <c r="K324" s="99"/>
      <c r="L324" s="99"/>
      <c r="M324" s="99"/>
      <c r="N324" s="99"/>
      <c r="O324" s="99"/>
      <c r="P324" s="99"/>
      <c r="Q324" s="99"/>
      <c r="R324" s="99"/>
      <c r="S324" s="99"/>
      <c r="T324" s="99"/>
      <c r="U324" s="99"/>
      <c r="V324" s="99"/>
      <c r="W324" s="99"/>
      <c r="X324" s="99"/>
      <c r="Y324" s="99"/>
      <c r="Z324" s="99"/>
      <c r="AA324" s="99"/>
      <c r="AB324" s="99"/>
      <c r="AC324" s="100"/>
      <c r="AD324" s="6">
        <v>1164</v>
      </c>
      <c r="AE324" s="128"/>
      <c r="AF324" s="129"/>
      <c r="AG324" s="129"/>
      <c r="AH324" s="129"/>
      <c r="AI324" s="4" t="s">
        <v>17</v>
      </c>
    </row>
    <row r="325" spans="1:35" ht="15.6" customHeight="1">
      <c r="A325" s="139" t="s">
        <v>191</v>
      </c>
      <c r="B325" s="99"/>
      <c r="C325" s="99"/>
      <c r="D325" s="99"/>
      <c r="E325" s="99"/>
      <c r="F325" s="99"/>
      <c r="G325" s="99"/>
      <c r="H325" s="99"/>
      <c r="I325" s="99"/>
      <c r="J325" s="99"/>
      <c r="K325" s="99"/>
      <c r="L325" s="99"/>
      <c r="M325" s="99"/>
      <c r="N325" s="99"/>
      <c r="O325" s="99"/>
      <c r="P325" s="99"/>
      <c r="Q325" s="99"/>
      <c r="R325" s="99"/>
      <c r="S325" s="99"/>
      <c r="T325" s="99"/>
      <c r="U325" s="99"/>
      <c r="V325" s="99"/>
      <c r="W325" s="99"/>
      <c r="X325" s="99"/>
      <c r="Y325" s="99"/>
      <c r="Z325" s="99"/>
      <c r="AA325" s="99"/>
      <c r="AB325" s="99"/>
      <c r="AC325" s="100"/>
      <c r="AD325" s="6">
        <v>1166</v>
      </c>
      <c r="AE325" s="128"/>
      <c r="AF325" s="129"/>
      <c r="AG325" s="129"/>
      <c r="AH325" s="129"/>
      <c r="AI325" s="4" t="s">
        <v>6</v>
      </c>
    </row>
    <row r="326" spans="1:35" ht="15.6" customHeight="1">
      <c r="A326" s="139" t="s">
        <v>192</v>
      </c>
      <c r="B326" s="99"/>
      <c r="C326" s="99"/>
      <c r="D326" s="99"/>
      <c r="E326" s="99"/>
      <c r="F326" s="99"/>
      <c r="G326" s="99"/>
      <c r="H326" s="99"/>
      <c r="I326" s="99"/>
      <c r="J326" s="99"/>
      <c r="K326" s="99"/>
      <c r="L326" s="99"/>
      <c r="M326" s="99"/>
      <c r="N326" s="99"/>
      <c r="O326" s="99"/>
      <c r="P326" s="99"/>
      <c r="Q326" s="99"/>
      <c r="R326" s="99"/>
      <c r="S326" s="99"/>
      <c r="T326" s="99"/>
      <c r="U326" s="99"/>
      <c r="V326" s="99"/>
      <c r="W326" s="99"/>
      <c r="X326" s="99"/>
      <c r="Y326" s="99"/>
      <c r="Z326" s="99"/>
      <c r="AA326" s="99"/>
      <c r="AB326" s="99"/>
      <c r="AC326" s="100"/>
      <c r="AD326" s="6">
        <v>1168</v>
      </c>
      <c r="AE326" s="128">
        <f>(AE322-AE323-AE324+AE325)-(AE327-AE328)</f>
        <v>0</v>
      </c>
      <c r="AF326" s="129"/>
      <c r="AG326" s="129"/>
      <c r="AH326" s="129"/>
      <c r="AI326" s="4" t="s">
        <v>19</v>
      </c>
    </row>
    <row r="327" spans="1:35" ht="15.6" customHeight="1">
      <c r="A327" s="139" t="s">
        <v>193</v>
      </c>
      <c r="B327" s="99"/>
      <c r="C327" s="99"/>
      <c r="D327" s="99"/>
      <c r="E327" s="99"/>
      <c r="F327" s="99"/>
      <c r="G327" s="99"/>
      <c r="H327" s="99"/>
      <c r="I327" s="99"/>
      <c r="J327" s="99"/>
      <c r="K327" s="99"/>
      <c r="L327" s="99"/>
      <c r="M327" s="99"/>
      <c r="N327" s="99"/>
      <c r="O327" s="99"/>
      <c r="P327" s="99"/>
      <c r="Q327" s="99"/>
      <c r="R327" s="99"/>
      <c r="S327" s="99"/>
      <c r="T327" s="99"/>
      <c r="U327" s="99"/>
      <c r="V327" s="99"/>
      <c r="W327" s="99"/>
      <c r="X327" s="99"/>
      <c r="Y327" s="99"/>
      <c r="Z327" s="99"/>
      <c r="AA327" s="99"/>
      <c r="AB327" s="99"/>
      <c r="AC327" s="100"/>
      <c r="AD327" s="6">
        <v>1169</v>
      </c>
      <c r="AE327" s="128"/>
      <c r="AF327" s="129"/>
      <c r="AG327" s="129"/>
      <c r="AH327" s="129"/>
      <c r="AI327" s="4" t="s">
        <v>19</v>
      </c>
    </row>
    <row r="328" spans="1:35" ht="15.6" customHeight="1">
      <c r="A328" s="139" t="s">
        <v>194</v>
      </c>
      <c r="B328" s="99"/>
      <c r="C328" s="99"/>
      <c r="D328" s="99"/>
      <c r="E328" s="99"/>
      <c r="F328" s="99"/>
      <c r="G328" s="99"/>
      <c r="H328" s="99"/>
      <c r="I328" s="99"/>
      <c r="J328" s="99"/>
      <c r="K328" s="99"/>
      <c r="L328" s="99"/>
      <c r="M328" s="99"/>
      <c r="N328" s="99"/>
      <c r="O328" s="99"/>
      <c r="P328" s="99"/>
      <c r="Q328" s="99"/>
      <c r="R328" s="99"/>
      <c r="S328" s="99"/>
      <c r="T328" s="99"/>
      <c r="U328" s="99"/>
      <c r="V328" s="99"/>
      <c r="W328" s="99"/>
      <c r="X328" s="99"/>
      <c r="Y328" s="99"/>
      <c r="Z328" s="99"/>
      <c r="AA328" s="99"/>
      <c r="AB328" s="99"/>
      <c r="AC328" s="100"/>
      <c r="AD328" s="6">
        <v>1170</v>
      </c>
      <c r="AE328" s="128"/>
      <c r="AF328" s="129"/>
      <c r="AG328" s="129"/>
      <c r="AH328" s="129"/>
      <c r="AI328" s="4" t="s">
        <v>19</v>
      </c>
    </row>
    <row r="329" spans="1:35" ht="15.6" customHeight="1">
      <c r="A329" s="139" t="s">
        <v>195</v>
      </c>
      <c r="B329" s="99"/>
      <c r="C329" s="99"/>
      <c r="D329" s="99"/>
      <c r="E329" s="99"/>
      <c r="F329" s="99"/>
      <c r="G329" s="99"/>
      <c r="H329" s="99"/>
      <c r="I329" s="99"/>
      <c r="J329" s="99"/>
      <c r="K329" s="99"/>
      <c r="L329" s="99"/>
      <c r="M329" s="99"/>
      <c r="N329" s="99"/>
      <c r="O329" s="99"/>
      <c r="P329" s="99"/>
      <c r="Q329" s="99"/>
      <c r="R329" s="99"/>
      <c r="S329" s="99"/>
      <c r="T329" s="99"/>
      <c r="U329" s="99"/>
      <c r="V329" s="99"/>
      <c r="W329" s="99"/>
      <c r="X329" s="99"/>
      <c r="Y329" s="99"/>
      <c r="Z329" s="99"/>
      <c r="AA329" s="99"/>
      <c r="AB329" s="99"/>
      <c r="AC329" s="100"/>
      <c r="AD329" s="6">
        <v>1171</v>
      </c>
      <c r="AE329" s="128"/>
      <c r="AF329" s="129"/>
      <c r="AG329" s="129"/>
      <c r="AH329" s="129"/>
      <c r="AI329" s="4" t="s">
        <v>6</v>
      </c>
    </row>
    <row r="330" spans="1:35" ht="15.6" customHeight="1">
      <c r="A330" s="139" t="s">
        <v>196</v>
      </c>
      <c r="B330" s="99"/>
      <c r="C330" s="99"/>
      <c r="D330" s="99"/>
      <c r="E330" s="99"/>
      <c r="F330" s="99"/>
      <c r="G330" s="99"/>
      <c r="H330" s="99"/>
      <c r="I330" s="99"/>
      <c r="J330" s="99"/>
      <c r="K330" s="99"/>
      <c r="L330" s="99"/>
      <c r="M330" s="99"/>
      <c r="N330" s="99"/>
      <c r="O330" s="99"/>
      <c r="P330" s="99"/>
      <c r="Q330" s="99"/>
      <c r="R330" s="99"/>
      <c r="S330" s="99"/>
      <c r="T330" s="99"/>
      <c r="U330" s="99"/>
      <c r="V330" s="99"/>
      <c r="W330" s="99"/>
      <c r="X330" s="99"/>
      <c r="Y330" s="99"/>
      <c r="Z330" s="99"/>
      <c r="AA330" s="99"/>
      <c r="AB330" s="99"/>
      <c r="AC330" s="100"/>
      <c r="AD330" s="6">
        <v>1172</v>
      </c>
      <c r="AE330" s="128"/>
      <c r="AF330" s="129"/>
      <c r="AG330" s="129"/>
      <c r="AH330" s="129"/>
      <c r="AI330" s="4" t="s">
        <v>17</v>
      </c>
    </row>
    <row r="331" spans="1:35" ht="15.6" customHeight="1">
      <c r="A331" s="139" t="s">
        <v>197</v>
      </c>
      <c r="B331" s="99"/>
      <c r="C331" s="99"/>
      <c r="D331" s="99"/>
      <c r="E331" s="99"/>
      <c r="F331" s="99"/>
      <c r="G331" s="99"/>
      <c r="H331" s="99"/>
      <c r="I331" s="99"/>
      <c r="J331" s="99"/>
      <c r="K331" s="99"/>
      <c r="L331" s="99"/>
      <c r="M331" s="99"/>
      <c r="N331" s="99"/>
      <c r="O331" s="99"/>
      <c r="P331" s="99"/>
      <c r="Q331" s="99"/>
      <c r="R331" s="99"/>
      <c r="S331" s="99"/>
      <c r="T331" s="99"/>
      <c r="U331" s="99"/>
      <c r="V331" s="99"/>
      <c r="W331" s="99"/>
      <c r="X331" s="99"/>
      <c r="Y331" s="99"/>
      <c r="Z331" s="99"/>
      <c r="AA331" s="99"/>
      <c r="AB331" s="99"/>
      <c r="AC331" s="100"/>
      <c r="AD331" s="6">
        <v>1173</v>
      </c>
      <c r="AE331" s="128"/>
      <c r="AF331" s="129"/>
      <c r="AG331" s="129"/>
      <c r="AH331" s="129"/>
      <c r="AI331" s="4" t="s">
        <v>6</v>
      </c>
    </row>
    <row r="332" spans="1:35" ht="15.6" customHeight="1">
      <c r="A332" s="125" t="s">
        <v>198</v>
      </c>
      <c r="B332" s="126"/>
      <c r="C332" s="126"/>
      <c r="D332" s="126"/>
      <c r="E332" s="126"/>
      <c r="F332" s="126"/>
      <c r="G332" s="126"/>
      <c r="H332" s="126"/>
      <c r="I332" s="126"/>
      <c r="J332" s="126"/>
      <c r="K332" s="126"/>
      <c r="L332" s="126"/>
      <c r="M332" s="126"/>
      <c r="N332" s="126"/>
      <c r="O332" s="126"/>
      <c r="P332" s="126"/>
      <c r="Q332" s="126"/>
      <c r="R332" s="126"/>
      <c r="S332" s="126"/>
      <c r="T332" s="126"/>
      <c r="U332" s="126"/>
      <c r="V332" s="126"/>
      <c r="W332" s="126"/>
      <c r="X332" s="126"/>
      <c r="Y332" s="126"/>
      <c r="Z332" s="126"/>
      <c r="AA332" s="126"/>
      <c r="AB332" s="126"/>
      <c r="AC332" s="127"/>
      <c r="AD332" s="7">
        <v>1174</v>
      </c>
      <c r="AE332" s="128">
        <f>AE329-AE330+AE331</f>
        <v>0</v>
      </c>
      <c r="AF332" s="129"/>
      <c r="AG332" s="129"/>
      <c r="AH332" s="129"/>
      <c r="AI332" s="13" t="s">
        <v>19</v>
      </c>
    </row>
    <row r="333" spans="1:35">
      <c r="A333" s="130" t="s">
        <v>495</v>
      </c>
      <c r="B333" s="131"/>
      <c r="C333" s="131"/>
      <c r="D333" s="131"/>
      <c r="E333" s="131"/>
      <c r="F333" s="131"/>
      <c r="G333" s="131"/>
      <c r="H333" s="131"/>
      <c r="I333" s="131"/>
      <c r="J333" s="131"/>
      <c r="K333" s="131"/>
      <c r="L333" s="131"/>
      <c r="M333" s="131"/>
      <c r="N333" s="131"/>
      <c r="O333" s="131"/>
      <c r="P333" s="131"/>
      <c r="Q333" s="131"/>
      <c r="R333" s="131"/>
      <c r="S333" s="131"/>
      <c r="T333" s="131"/>
      <c r="U333" s="131"/>
      <c r="V333" s="131"/>
      <c r="W333" s="131"/>
      <c r="X333" s="131"/>
      <c r="Y333" s="131"/>
      <c r="Z333" s="131"/>
      <c r="AA333" s="131"/>
      <c r="AB333" s="131"/>
      <c r="AC333" s="131"/>
      <c r="AD333" s="131"/>
      <c r="AE333" s="131"/>
      <c r="AF333" s="131"/>
      <c r="AG333" s="131"/>
      <c r="AH333" s="131"/>
      <c r="AI333" s="132"/>
    </row>
    <row r="334" spans="1:35">
      <c r="A334" s="133" t="s">
        <v>496</v>
      </c>
      <c r="B334" s="134"/>
      <c r="C334" s="134"/>
      <c r="D334" s="134"/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134"/>
      <c r="AA334" s="134"/>
      <c r="AB334" s="134"/>
      <c r="AC334" s="134"/>
      <c r="AD334" s="134"/>
      <c r="AE334" s="134"/>
      <c r="AF334" s="134"/>
      <c r="AG334" s="134"/>
      <c r="AH334" s="134"/>
      <c r="AI334" s="135"/>
    </row>
    <row r="335" spans="1:35" ht="15.6" customHeight="1">
      <c r="A335" s="354" t="s">
        <v>199</v>
      </c>
      <c r="B335" s="355"/>
      <c r="C335" s="355"/>
      <c r="D335" s="355"/>
      <c r="E335" s="355"/>
      <c r="F335" s="355"/>
      <c r="G335" s="355"/>
      <c r="H335" s="355"/>
      <c r="I335" s="355"/>
      <c r="J335" s="355"/>
      <c r="K335" s="355"/>
      <c r="L335" s="355"/>
      <c r="M335" s="355"/>
      <c r="N335" s="355"/>
      <c r="O335" s="355"/>
      <c r="P335" s="355"/>
      <c r="Q335" s="355"/>
      <c r="R335" s="355"/>
      <c r="S335" s="355"/>
      <c r="T335" s="355"/>
      <c r="U335" s="355"/>
      <c r="V335" s="355"/>
      <c r="W335" s="355"/>
      <c r="X335" s="355"/>
      <c r="Y335" s="355"/>
      <c r="Z335" s="355"/>
      <c r="AA335" s="355"/>
      <c r="AB335" s="355"/>
      <c r="AC335" s="356"/>
      <c r="AD335" s="20">
        <v>940</v>
      </c>
      <c r="AE335" s="128"/>
      <c r="AF335" s="129"/>
      <c r="AG335" s="129"/>
      <c r="AH335" s="129"/>
      <c r="AI335" s="58"/>
    </row>
    <row r="336" spans="1:35" ht="15.6" customHeight="1">
      <c r="A336" s="357" t="s">
        <v>200</v>
      </c>
      <c r="B336" s="358"/>
      <c r="C336" s="358"/>
      <c r="D336" s="358"/>
      <c r="E336" s="358"/>
      <c r="F336" s="358"/>
      <c r="G336" s="358"/>
      <c r="H336" s="358"/>
      <c r="I336" s="358"/>
      <c r="J336" s="358"/>
      <c r="K336" s="358"/>
      <c r="L336" s="358"/>
      <c r="M336" s="358"/>
      <c r="N336" s="358"/>
      <c r="O336" s="358"/>
      <c r="P336" s="358"/>
      <c r="Q336" s="358"/>
      <c r="R336" s="358"/>
      <c r="S336" s="358"/>
      <c r="T336" s="358"/>
      <c r="U336" s="358"/>
      <c r="V336" s="358"/>
      <c r="W336" s="358"/>
      <c r="X336" s="358"/>
      <c r="Y336" s="358"/>
      <c r="Z336" s="358"/>
      <c r="AA336" s="358"/>
      <c r="AB336" s="358"/>
      <c r="AC336" s="359"/>
      <c r="AD336" s="6">
        <v>938</v>
      </c>
      <c r="AE336" s="128"/>
      <c r="AF336" s="129"/>
      <c r="AG336" s="129"/>
      <c r="AH336" s="129"/>
      <c r="AI336" s="47" t="s">
        <v>6</v>
      </c>
    </row>
    <row r="337" spans="1:36" ht="15.6" customHeight="1">
      <c r="A337" s="357" t="s">
        <v>201</v>
      </c>
      <c r="B337" s="358"/>
      <c r="C337" s="358"/>
      <c r="D337" s="358"/>
      <c r="E337" s="358"/>
      <c r="F337" s="358"/>
      <c r="G337" s="358"/>
      <c r="H337" s="358"/>
      <c r="I337" s="358"/>
      <c r="J337" s="358"/>
      <c r="K337" s="358"/>
      <c r="L337" s="358"/>
      <c r="M337" s="358"/>
      <c r="N337" s="358"/>
      <c r="O337" s="358"/>
      <c r="P337" s="358"/>
      <c r="Q337" s="358"/>
      <c r="R337" s="358"/>
      <c r="S337" s="358"/>
      <c r="T337" s="358"/>
      <c r="U337" s="358"/>
      <c r="V337" s="358"/>
      <c r="W337" s="358"/>
      <c r="X337" s="358"/>
      <c r="Y337" s="358"/>
      <c r="Z337" s="358"/>
      <c r="AA337" s="358"/>
      <c r="AB337" s="358"/>
      <c r="AC337" s="359"/>
      <c r="AD337" s="6">
        <v>949</v>
      </c>
      <c r="AE337" s="128"/>
      <c r="AF337" s="129"/>
      <c r="AG337" s="129"/>
      <c r="AH337" s="129"/>
      <c r="AI337" s="47" t="s">
        <v>6</v>
      </c>
    </row>
    <row r="338" spans="1:36" ht="15.6" customHeight="1">
      <c r="A338" s="360" t="s">
        <v>659</v>
      </c>
      <c r="B338" s="358"/>
      <c r="C338" s="358"/>
      <c r="D338" s="358"/>
      <c r="E338" s="358"/>
      <c r="F338" s="358"/>
      <c r="G338" s="358"/>
      <c r="H338" s="358"/>
      <c r="I338" s="358"/>
      <c r="J338" s="358"/>
      <c r="K338" s="358"/>
      <c r="L338" s="358"/>
      <c r="M338" s="358"/>
      <c r="N338" s="358"/>
      <c r="O338" s="358"/>
      <c r="P338" s="358"/>
      <c r="Q338" s="358"/>
      <c r="R338" s="358"/>
      <c r="S338" s="358"/>
      <c r="T338" s="358"/>
      <c r="U338" s="358"/>
      <c r="V338" s="358"/>
      <c r="W338" s="358"/>
      <c r="X338" s="358"/>
      <c r="Y338" s="358"/>
      <c r="Z338" s="358"/>
      <c r="AA338" s="358"/>
      <c r="AB338" s="358"/>
      <c r="AC338" s="359"/>
      <c r="AD338" s="6">
        <v>950</v>
      </c>
      <c r="AE338" s="128"/>
      <c r="AF338" s="129"/>
      <c r="AG338" s="129"/>
      <c r="AH338" s="129"/>
      <c r="AI338" s="47" t="s">
        <v>17</v>
      </c>
    </row>
    <row r="339" spans="1:36" ht="15.6" customHeight="1">
      <c r="A339" s="361" t="s">
        <v>202</v>
      </c>
      <c r="B339" s="362"/>
      <c r="C339" s="362"/>
      <c r="D339" s="362"/>
      <c r="E339" s="362"/>
      <c r="F339" s="362"/>
      <c r="G339" s="362"/>
      <c r="H339" s="362"/>
      <c r="I339" s="362"/>
      <c r="J339" s="362"/>
      <c r="K339" s="362"/>
      <c r="L339" s="362"/>
      <c r="M339" s="362"/>
      <c r="N339" s="362"/>
      <c r="O339" s="362"/>
      <c r="P339" s="362"/>
      <c r="Q339" s="362"/>
      <c r="R339" s="362"/>
      <c r="S339" s="362"/>
      <c r="T339" s="362"/>
      <c r="U339" s="362"/>
      <c r="V339" s="362"/>
      <c r="W339" s="362"/>
      <c r="X339" s="362"/>
      <c r="Y339" s="362"/>
      <c r="Z339" s="362"/>
      <c r="AA339" s="362"/>
      <c r="AB339" s="362"/>
      <c r="AC339" s="363"/>
      <c r="AD339" s="7">
        <v>1066</v>
      </c>
      <c r="AE339" s="128">
        <f>AE336+AE337-AE338</f>
        <v>0</v>
      </c>
      <c r="AF339" s="129"/>
      <c r="AG339" s="129"/>
      <c r="AH339" s="129"/>
      <c r="AI339" s="48" t="s">
        <v>19</v>
      </c>
    </row>
    <row r="340" spans="1:36">
      <c r="A340" s="130" t="s">
        <v>497</v>
      </c>
      <c r="B340" s="131"/>
      <c r="C340" s="131"/>
      <c r="D340" s="131"/>
      <c r="E340" s="131"/>
      <c r="F340" s="131"/>
      <c r="G340" s="131"/>
      <c r="H340" s="131"/>
      <c r="I340" s="131"/>
      <c r="J340" s="131"/>
      <c r="K340" s="131"/>
      <c r="L340" s="131"/>
      <c r="M340" s="131"/>
      <c r="N340" s="131"/>
      <c r="O340" s="131"/>
      <c r="P340" s="131"/>
      <c r="Q340" s="131"/>
      <c r="R340" s="131"/>
      <c r="S340" s="131"/>
      <c r="T340" s="131"/>
      <c r="U340" s="131"/>
      <c r="V340" s="131"/>
      <c r="W340" s="131"/>
      <c r="X340" s="131"/>
      <c r="Y340" s="131"/>
      <c r="Z340" s="131"/>
      <c r="AA340" s="131"/>
      <c r="AB340" s="131"/>
      <c r="AC340" s="131"/>
      <c r="AD340" s="131"/>
      <c r="AE340" s="131"/>
      <c r="AF340" s="131"/>
      <c r="AG340" s="131"/>
      <c r="AH340" s="131"/>
      <c r="AI340" s="132"/>
    </row>
    <row r="341" spans="1:36">
      <c r="A341" s="133" t="s">
        <v>498</v>
      </c>
      <c r="B341" s="134"/>
      <c r="C341" s="134"/>
      <c r="D341" s="134"/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134"/>
      <c r="AA341" s="134"/>
      <c r="AB341" s="134"/>
      <c r="AC341" s="134"/>
      <c r="AD341" s="134"/>
      <c r="AE341" s="134"/>
      <c r="AF341" s="134"/>
      <c r="AG341" s="134"/>
      <c r="AH341" s="134"/>
      <c r="AI341" s="135"/>
    </row>
    <row r="342" spans="1:36" ht="15.6" customHeight="1">
      <c r="A342" s="299" t="s">
        <v>203</v>
      </c>
      <c r="B342" s="300"/>
      <c r="C342" s="300"/>
      <c r="D342" s="300"/>
      <c r="E342" s="300"/>
      <c r="F342" s="300"/>
      <c r="G342" s="300"/>
      <c r="H342" s="300"/>
      <c r="I342" s="300"/>
      <c r="J342" s="300"/>
      <c r="K342" s="300"/>
      <c r="L342" s="300"/>
      <c r="M342" s="300"/>
      <c r="N342" s="300"/>
      <c r="O342" s="300"/>
      <c r="P342" s="300"/>
      <c r="Q342" s="300"/>
      <c r="R342" s="300"/>
      <c r="S342" s="300"/>
      <c r="T342" s="300"/>
      <c r="U342" s="300"/>
      <c r="V342" s="300"/>
      <c r="W342" s="300"/>
      <c r="X342" s="300"/>
      <c r="Y342" s="300"/>
      <c r="Z342" s="300"/>
      <c r="AA342" s="300"/>
      <c r="AB342" s="300"/>
      <c r="AC342" s="300"/>
      <c r="AD342" s="301"/>
      <c r="AE342" s="26">
        <v>884</v>
      </c>
      <c r="AF342" s="128"/>
      <c r="AG342" s="129"/>
      <c r="AH342" s="129"/>
      <c r="AI342" s="129"/>
    </row>
    <row r="343" spans="1:36" ht="15.6" customHeight="1">
      <c r="A343" s="139" t="s">
        <v>204</v>
      </c>
      <c r="B343" s="99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100"/>
      <c r="AE343" s="2">
        <v>885</v>
      </c>
      <c r="AF343" s="128"/>
      <c r="AG343" s="129"/>
      <c r="AH343" s="129"/>
      <c r="AI343" s="129"/>
    </row>
    <row r="344" spans="1:36" ht="15.6" customHeight="1">
      <c r="A344" s="139" t="s">
        <v>205</v>
      </c>
      <c r="B344" s="99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100"/>
      <c r="AE344" s="2">
        <v>886</v>
      </c>
      <c r="AF344" s="128"/>
      <c r="AG344" s="129"/>
      <c r="AH344" s="129"/>
      <c r="AI344" s="129"/>
    </row>
    <row r="345" spans="1:36" ht="15.6" customHeight="1">
      <c r="A345" s="139" t="s">
        <v>206</v>
      </c>
      <c r="B345" s="99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100"/>
      <c r="AE345" s="2">
        <v>985</v>
      </c>
      <c r="AF345" s="128"/>
      <c r="AG345" s="129"/>
      <c r="AH345" s="129"/>
      <c r="AI345" s="129"/>
    </row>
    <row r="346" spans="1:36" ht="15.6" customHeight="1">
      <c r="A346" s="125" t="s">
        <v>207</v>
      </c>
      <c r="B346" s="126"/>
      <c r="C346" s="126"/>
      <c r="D346" s="126"/>
      <c r="E346" s="126"/>
      <c r="F346" s="126"/>
      <c r="G346" s="126"/>
      <c r="H346" s="126"/>
      <c r="I346" s="126"/>
      <c r="J346" s="126"/>
      <c r="K346" s="126"/>
      <c r="L346" s="126"/>
      <c r="M346" s="126"/>
      <c r="N346" s="126"/>
      <c r="O346" s="126"/>
      <c r="P346" s="126"/>
      <c r="Q346" s="126"/>
      <c r="R346" s="126"/>
      <c r="S346" s="126"/>
      <c r="T346" s="126"/>
      <c r="U346" s="126"/>
      <c r="V346" s="126"/>
      <c r="W346" s="126"/>
      <c r="X346" s="126"/>
      <c r="Y346" s="126"/>
      <c r="Z346" s="126"/>
      <c r="AA346" s="126"/>
      <c r="AB346" s="126"/>
      <c r="AC346" s="126"/>
      <c r="AD346" s="127"/>
      <c r="AE346" s="8">
        <v>887</v>
      </c>
      <c r="AF346" s="128"/>
      <c r="AG346" s="129"/>
      <c r="AH346" s="129"/>
      <c r="AI346" s="129"/>
    </row>
    <row r="347" spans="1:36">
      <c r="A347" s="130" t="s">
        <v>499</v>
      </c>
      <c r="B347" s="131"/>
      <c r="C347" s="131"/>
      <c r="D347" s="131"/>
      <c r="E347" s="131"/>
      <c r="F347" s="131"/>
      <c r="G347" s="131"/>
      <c r="H347" s="131"/>
      <c r="I347" s="131"/>
      <c r="J347" s="131"/>
      <c r="K347" s="131"/>
      <c r="L347" s="131"/>
      <c r="M347" s="131"/>
      <c r="N347" s="131"/>
      <c r="O347" s="131"/>
      <c r="P347" s="131"/>
      <c r="Q347" s="131"/>
      <c r="R347" s="131"/>
      <c r="S347" s="131"/>
      <c r="T347" s="131"/>
      <c r="U347" s="131"/>
      <c r="V347" s="131"/>
      <c r="W347" s="131"/>
      <c r="X347" s="131"/>
      <c r="Y347" s="131"/>
      <c r="Z347" s="131"/>
      <c r="AA347" s="131"/>
      <c r="AB347" s="131"/>
      <c r="AC347" s="131"/>
      <c r="AD347" s="131"/>
      <c r="AE347" s="131"/>
      <c r="AF347" s="131"/>
      <c r="AG347" s="131"/>
      <c r="AH347" s="131"/>
      <c r="AI347" s="132"/>
    </row>
    <row r="348" spans="1:36">
      <c r="A348" s="133" t="s">
        <v>500</v>
      </c>
      <c r="B348" s="134"/>
      <c r="C348" s="134"/>
      <c r="D348" s="134"/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134"/>
      <c r="AA348" s="134"/>
      <c r="AB348" s="134"/>
      <c r="AC348" s="134"/>
      <c r="AD348" s="134"/>
      <c r="AE348" s="134"/>
      <c r="AF348" s="134"/>
      <c r="AG348" s="134"/>
      <c r="AH348" s="134"/>
      <c r="AI348" s="135"/>
    </row>
    <row r="349" spans="1:36">
      <c r="A349" s="136" t="s">
        <v>501</v>
      </c>
      <c r="B349" s="137"/>
      <c r="C349" s="137"/>
      <c r="D349" s="137"/>
      <c r="E349" s="137"/>
      <c r="F349" s="137"/>
      <c r="G349" s="137"/>
      <c r="H349" s="137"/>
      <c r="I349" s="137"/>
      <c r="J349" s="137"/>
      <c r="K349" s="137"/>
      <c r="L349" s="137"/>
      <c r="M349" s="137"/>
      <c r="N349" s="137"/>
      <c r="O349" s="137"/>
      <c r="P349" s="137"/>
      <c r="Q349" s="137"/>
      <c r="R349" s="137"/>
      <c r="S349" s="137"/>
      <c r="T349" s="137"/>
      <c r="U349" s="137"/>
      <c r="V349" s="137"/>
      <c r="W349" s="137"/>
      <c r="X349" s="137"/>
      <c r="Y349" s="137"/>
      <c r="Z349" s="137"/>
      <c r="AA349" s="137"/>
      <c r="AB349" s="137"/>
      <c r="AC349" s="137"/>
      <c r="AD349" s="137"/>
      <c r="AE349" s="137"/>
      <c r="AF349" s="137"/>
      <c r="AG349" s="137"/>
      <c r="AH349" s="137"/>
      <c r="AI349" s="138"/>
    </row>
    <row r="350" spans="1:36" ht="15.6" customHeight="1">
      <c r="A350" s="139" t="s">
        <v>208</v>
      </c>
      <c r="B350" s="99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100"/>
      <c r="AD350" s="6">
        <v>1657</v>
      </c>
      <c r="AE350" s="128"/>
      <c r="AF350" s="129"/>
      <c r="AG350" s="129"/>
      <c r="AH350" s="129"/>
      <c r="AI350" s="4" t="s">
        <v>6</v>
      </c>
      <c r="AJ350" s="86"/>
    </row>
    <row r="351" spans="1:36" ht="15.6" customHeight="1">
      <c r="A351" s="139" t="s">
        <v>209</v>
      </c>
      <c r="B351" s="99"/>
      <c r="C351" s="99"/>
      <c r="D351" s="99"/>
      <c r="E351" s="99"/>
      <c r="F351" s="99"/>
      <c r="G351" s="99"/>
      <c r="H351" s="99"/>
      <c r="I351" s="99"/>
      <c r="J351" s="99"/>
      <c r="K351" s="99"/>
      <c r="L351" s="99"/>
      <c r="M351" s="99"/>
      <c r="N351" s="99"/>
      <c r="O351" s="99"/>
      <c r="P351" s="99"/>
      <c r="Q351" s="99"/>
      <c r="R351" s="99"/>
      <c r="S351" s="99"/>
      <c r="T351" s="99"/>
      <c r="U351" s="99"/>
      <c r="V351" s="99"/>
      <c r="W351" s="99"/>
      <c r="X351" s="99"/>
      <c r="Y351" s="99"/>
      <c r="Z351" s="99"/>
      <c r="AA351" s="99"/>
      <c r="AB351" s="99"/>
      <c r="AC351" s="100"/>
      <c r="AD351" s="6">
        <v>1658</v>
      </c>
      <c r="AE351" s="128"/>
      <c r="AF351" s="129"/>
      <c r="AG351" s="129"/>
      <c r="AH351" s="129"/>
      <c r="AI351" s="4" t="s">
        <v>6</v>
      </c>
      <c r="AJ351" s="86"/>
    </row>
    <row r="352" spans="1:36" ht="15.6" customHeight="1">
      <c r="A352" s="139" t="s">
        <v>210</v>
      </c>
      <c r="B352" s="99"/>
      <c r="C352" s="99"/>
      <c r="D352" s="99"/>
      <c r="E352" s="99"/>
      <c r="F352" s="99"/>
      <c r="G352" s="99"/>
      <c r="H352" s="99"/>
      <c r="I352" s="99"/>
      <c r="J352" s="99"/>
      <c r="K352" s="99"/>
      <c r="L352" s="99"/>
      <c r="M352" s="99"/>
      <c r="N352" s="99"/>
      <c r="O352" s="99"/>
      <c r="P352" s="99"/>
      <c r="Q352" s="99"/>
      <c r="R352" s="99"/>
      <c r="S352" s="99"/>
      <c r="T352" s="99"/>
      <c r="U352" s="99"/>
      <c r="V352" s="99"/>
      <c r="W352" s="99"/>
      <c r="X352" s="99"/>
      <c r="Y352" s="99"/>
      <c r="Z352" s="99"/>
      <c r="AA352" s="99"/>
      <c r="AB352" s="99"/>
      <c r="AC352" s="100"/>
      <c r="AD352" s="6">
        <v>1659</v>
      </c>
      <c r="AE352" s="128"/>
      <c r="AF352" s="129"/>
      <c r="AG352" s="129"/>
      <c r="AH352" s="129"/>
      <c r="AI352" s="4" t="s">
        <v>6</v>
      </c>
      <c r="AJ352" s="86"/>
    </row>
    <row r="353" spans="1:36" ht="15.6" customHeight="1">
      <c r="A353" s="139" t="s">
        <v>211</v>
      </c>
      <c r="B353" s="99"/>
      <c r="C353" s="99"/>
      <c r="D353" s="99"/>
      <c r="E353" s="99"/>
      <c r="F353" s="99"/>
      <c r="G353" s="99"/>
      <c r="H353" s="99"/>
      <c r="I353" s="99"/>
      <c r="J353" s="99"/>
      <c r="K353" s="99"/>
      <c r="L353" s="99"/>
      <c r="M353" s="99"/>
      <c r="N353" s="99"/>
      <c r="O353" s="99"/>
      <c r="P353" s="99"/>
      <c r="Q353" s="99"/>
      <c r="R353" s="99"/>
      <c r="S353" s="99"/>
      <c r="T353" s="99"/>
      <c r="U353" s="99"/>
      <c r="V353" s="99"/>
      <c r="W353" s="99"/>
      <c r="X353" s="99"/>
      <c r="Y353" s="99"/>
      <c r="Z353" s="99"/>
      <c r="AA353" s="99"/>
      <c r="AB353" s="99"/>
      <c r="AC353" s="100"/>
      <c r="AD353" s="6">
        <v>1660</v>
      </c>
      <c r="AE353" s="128"/>
      <c r="AF353" s="129"/>
      <c r="AG353" s="129"/>
      <c r="AH353" s="129"/>
      <c r="AI353" s="4" t="s">
        <v>6</v>
      </c>
      <c r="AJ353" s="86"/>
    </row>
    <row r="354" spans="1:36" ht="15.6" customHeight="1">
      <c r="A354" s="139" t="s">
        <v>212</v>
      </c>
      <c r="B354" s="99"/>
      <c r="C354" s="99"/>
      <c r="D354" s="99"/>
      <c r="E354" s="99"/>
      <c r="F354" s="99"/>
      <c r="G354" s="99"/>
      <c r="H354" s="99"/>
      <c r="I354" s="99"/>
      <c r="J354" s="99"/>
      <c r="K354" s="99"/>
      <c r="L354" s="99"/>
      <c r="M354" s="99"/>
      <c r="N354" s="99"/>
      <c r="O354" s="99"/>
      <c r="P354" s="99"/>
      <c r="Q354" s="99"/>
      <c r="R354" s="99"/>
      <c r="S354" s="99"/>
      <c r="T354" s="99"/>
      <c r="U354" s="99"/>
      <c r="V354" s="99"/>
      <c r="W354" s="99"/>
      <c r="X354" s="99"/>
      <c r="Y354" s="99"/>
      <c r="Z354" s="99"/>
      <c r="AA354" s="99"/>
      <c r="AB354" s="99"/>
      <c r="AC354" s="100"/>
      <c r="AD354" s="6">
        <v>1661</v>
      </c>
      <c r="AE354" s="128"/>
      <c r="AF354" s="129"/>
      <c r="AG354" s="129"/>
      <c r="AH354" s="129"/>
      <c r="AI354" s="4" t="s">
        <v>17</v>
      </c>
      <c r="AJ354" s="86"/>
    </row>
    <row r="355" spans="1:36" ht="15.6" customHeight="1">
      <c r="A355" s="139" t="s">
        <v>213</v>
      </c>
      <c r="B355" s="99"/>
      <c r="C355" s="99"/>
      <c r="D355" s="99"/>
      <c r="E355" s="99"/>
      <c r="F355" s="99"/>
      <c r="G355" s="99"/>
      <c r="H355" s="99"/>
      <c r="I355" s="99"/>
      <c r="J355" s="99"/>
      <c r="K355" s="99"/>
      <c r="L355" s="99"/>
      <c r="M355" s="99"/>
      <c r="N355" s="99"/>
      <c r="O355" s="99"/>
      <c r="P355" s="99"/>
      <c r="Q355" s="99"/>
      <c r="R355" s="99"/>
      <c r="S355" s="99"/>
      <c r="T355" s="99"/>
      <c r="U355" s="99"/>
      <c r="V355" s="99"/>
      <c r="W355" s="99"/>
      <c r="X355" s="99"/>
      <c r="Y355" s="99"/>
      <c r="Z355" s="99"/>
      <c r="AA355" s="99"/>
      <c r="AB355" s="99"/>
      <c r="AC355" s="100"/>
      <c r="AD355" s="6">
        <v>1662</v>
      </c>
      <c r="AE355" s="128"/>
      <c r="AF355" s="129"/>
      <c r="AG355" s="129"/>
      <c r="AH355" s="129"/>
      <c r="AI355" s="4" t="s">
        <v>17</v>
      </c>
      <c r="AJ355" s="86"/>
    </row>
    <row r="356" spans="1:36" ht="15.6" customHeight="1">
      <c r="A356" s="139" t="s">
        <v>214</v>
      </c>
      <c r="B356" s="99"/>
      <c r="C356" s="99"/>
      <c r="D356" s="99"/>
      <c r="E356" s="99"/>
      <c r="F356" s="99"/>
      <c r="G356" s="99"/>
      <c r="H356" s="99"/>
      <c r="I356" s="99"/>
      <c r="J356" s="99"/>
      <c r="K356" s="99"/>
      <c r="L356" s="99"/>
      <c r="M356" s="99"/>
      <c r="N356" s="99"/>
      <c r="O356" s="99"/>
      <c r="P356" s="99"/>
      <c r="Q356" s="99"/>
      <c r="R356" s="99"/>
      <c r="S356" s="99"/>
      <c r="T356" s="99"/>
      <c r="U356" s="99"/>
      <c r="V356" s="99"/>
      <c r="W356" s="99"/>
      <c r="X356" s="99"/>
      <c r="Y356" s="99"/>
      <c r="Z356" s="99"/>
      <c r="AA356" s="99"/>
      <c r="AB356" s="99"/>
      <c r="AC356" s="100"/>
      <c r="AD356" s="6">
        <v>1140</v>
      </c>
      <c r="AE356" s="128"/>
      <c r="AF356" s="129"/>
      <c r="AG356" s="129"/>
      <c r="AH356" s="129"/>
      <c r="AI356" s="4" t="s">
        <v>17</v>
      </c>
      <c r="AJ356" s="86"/>
    </row>
    <row r="357" spans="1:36" ht="15.6" customHeight="1">
      <c r="A357" s="139" t="s">
        <v>215</v>
      </c>
      <c r="B357" s="99"/>
      <c r="C357" s="99"/>
      <c r="D357" s="99"/>
      <c r="E357" s="99"/>
      <c r="F357" s="99"/>
      <c r="G357" s="99"/>
      <c r="H357" s="99"/>
      <c r="I357" s="99"/>
      <c r="J357" s="99"/>
      <c r="K357" s="99"/>
      <c r="L357" s="99"/>
      <c r="M357" s="99"/>
      <c r="N357" s="99"/>
      <c r="O357" s="99"/>
      <c r="P357" s="99"/>
      <c r="Q357" s="99"/>
      <c r="R357" s="99"/>
      <c r="S357" s="99"/>
      <c r="T357" s="99"/>
      <c r="U357" s="99"/>
      <c r="V357" s="99"/>
      <c r="W357" s="99"/>
      <c r="X357" s="99"/>
      <c r="Y357" s="99"/>
      <c r="Z357" s="99"/>
      <c r="AA357" s="99"/>
      <c r="AB357" s="99"/>
      <c r="AC357" s="100"/>
      <c r="AD357" s="6">
        <v>1663</v>
      </c>
      <c r="AE357" s="128"/>
      <c r="AF357" s="129"/>
      <c r="AG357" s="129"/>
      <c r="AH357" s="129"/>
      <c r="AI357" s="4" t="s">
        <v>17</v>
      </c>
      <c r="AJ357" s="86"/>
    </row>
    <row r="358" spans="1:36" ht="15.6" customHeight="1">
      <c r="A358" s="139" t="s">
        <v>216</v>
      </c>
      <c r="B358" s="99"/>
      <c r="C358" s="99"/>
      <c r="D358" s="99"/>
      <c r="E358" s="99"/>
      <c r="F358" s="99"/>
      <c r="G358" s="99"/>
      <c r="H358" s="99"/>
      <c r="I358" s="99"/>
      <c r="J358" s="99"/>
      <c r="K358" s="99"/>
      <c r="L358" s="99"/>
      <c r="M358" s="99"/>
      <c r="N358" s="99"/>
      <c r="O358" s="99"/>
      <c r="P358" s="99"/>
      <c r="Q358" s="99"/>
      <c r="R358" s="99"/>
      <c r="S358" s="99"/>
      <c r="T358" s="99"/>
      <c r="U358" s="99"/>
      <c r="V358" s="99"/>
      <c r="W358" s="99"/>
      <c r="X358" s="99"/>
      <c r="Y358" s="99"/>
      <c r="Z358" s="99"/>
      <c r="AA358" s="99"/>
      <c r="AB358" s="99"/>
      <c r="AC358" s="100"/>
      <c r="AD358" s="6">
        <v>1664</v>
      </c>
      <c r="AE358" s="128"/>
      <c r="AF358" s="129"/>
      <c r="AG358" s="129"/>
      <c r="AH358" s="129"/>
      <c r="AI358" s="4" t="s">
        <v>17</v>
      </c>
      <c r="AJ358" s="86"/>
    </row>
    <row r="359" spans="1:36" ht="15.6" customHeight="1">
      <c r="A359" s="139" t="s">
        <v>217</v>
      </c>
      <c r="B359" s="99"/>
      <c r="C359" s="99"/>
      <c r="D359" s="99"/>
      <c r="E359" s="99"/>
      <c r="F359" s="99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Q359" s="99"/>
      <c r="R359" s="99"/>
      <c r="S359" s="99"/>
      <c r="T359" s="99"/>
      <c r="U359" s="99"/>
      <c r="V359" s="99"/>
      <c r="W359" s="99"/>
      <c r="X359" s="99"/>
      <c r="Y359" s="99"/>
      <c r="Z359" s="99"/>
      <c r="AA359" s="99"/>
      <c r="AB359" s="99"/>
      <c r="AC359" s="100"/>
      <c r="AD359" s="6">
        <v>1665</v>
      </c>
      <c r="AE359" s="128"/>
      <c r="AF359" s="129"/>
      <c r="AG359" s="129"/>
      <c r="AH359" s="129"/>
      <c r="AI359" s="4" t="s">
        <v>17</v>
      </c>
      <c r="AJ359" s="86"/>
    </row>
    <row r="360" spans="1:36" ht="15.6" customHeight="1">
      <c r="A360" s="139" t="s">
        <v>218</v>
      </c>
      <c r="B360" s="99"/>
      <c r="C360" s="99"/>
      <c r="D360" s="99"/>
      <c r="E360" s="99"/>
      <c r="F360" s="99"/>
      <c r="G360" s="99"/>
      <c r="H360" s="99"/>
      <c r="I360" s="99"/>
      <c r="J360" s="99"/>
      <c r="K360" s="99"/>
      <c r="L360" s="99"/>
      <c r="M360" s="99"/>
      <c r="N360" s="99"/>
      <c r="O360" s="99"/>
      <c r="P360" s="99"/>
      <c r="Q360" s="99"/>
      <c r="R360" s="99"/>
      <c r="S360" s="99"/>
      <c r="T360" s="99"/>
      <c r="U360" s="99"/>
      <c r="V360" s="99"/>
      <c r="W360" s="99"/>
      <c r="X360" s="99"/>
      <c r="Y360" s="99"/>
      <c r="Z360" s="99"/>
      <c r="AA360" s="99"/>
      <c r="AB360" s="99"/>
      <c r="AC360" s="100"/>
      <c r="AD360" s="6">
        <v>1666</v>
      </c>
      <c r="AE360" s="128"/>
      <c r="AF360" s="129"/>
      <c r="AG360" s="129"/>
      <c r="AH360" s="129"/>
      <c r="AI360" s="4" t="s">
        <v>17</v>
      </c>
      <c r="AJ360" s="86"/>
    </row>
    <row r="361" spans="1:36" ht="15.6" customHeight="1">
      <c r="A361" s="139" t="s">
        <v>219</v>
      </c>
      <c r="B361" s="99"/>
      <c r="C361" s="99"/>
      <c r="D361" s="99"/>
      <c r="E361" s="99"/>
      <c r="F361" s="99"/>
      <c r="G361" s="99"/>
      <c r="H361" s="99"/>
      <c r="I361" s="99"/>
      <c r="J361" s="99"/>
      <c r="K361" s="99"/>
      <c r="L361" s="99"/>
      <c r="M361" s="99"/>
      <c r="N361" s="99"/>
      <c r="O361" s="99"/>
      <c r="P361" s="99"/>
      <c r="Q361" s="99"/>
      <c r="R361" s="99"/>
      <c r="S361" s="99"/>
      <c r="T361" s="99"/>
      <c r="U361" s="99"/>
      <c r="V361" s="99"/>
      <c r="W361" s="99"/>
      <c r="X361" s="99"/>
      <c r="Y361" s="99"/>
      <c r="Z361" s="99"/>
      <c r="AA361" s="99"/>
      <c r="AB361" s="99"/>
      <c r="AC361" s="100"/>
      <c r="AD361" s="6">
        <v>1667</v>
      </c>
      <c r="AE361" s="128"/>
      <c r="AF361" s="129"/>
      <c r="AG361" s="129"/>
      <c r="AH361" s="129"/>
      <c r="AI361" s="4" t="s">
        <v>17</v>
      </c>
      <c r="AJ361" s="86"/>
    </row>
    <row r="362" spans="1:36" ht="15.6" customHeight="1">
      <c r="A362" s="139" t="s">
        <v>220</v>
      </c>
      <c r="B362" s="99"/>
      <c r="C362" s="99"/>
      <c r="D362" s="99"/>
      <c r="E362" s="99"/>
      <c r="F362" s="99"/>
      <c r="G362" s="99"/>
      <c r="H362" s="99"/>
      <c r="I362" s="99"/>
      <c r="J362" s="99"/>
      <c r="K362" s="99"/>
      <c r="L362" s="99"/>
      <c r="M362" s="99"/>
      <c r="N362" s="99"/>
      <c r="O362" s="99"/>
      <c r="P362" s="99"/>
      <c r="Q362" s="99"/>
      <c r="R362" s="99"/>
      <c r="S362" s="99"/>
      <c r="T362" s="99"/>
      <c r="U362" s="99"/>
      <c r="V362" s="99"/>
      <c r="W362" s="99"/>
      <c r="X362" s="99"/>
      <c r="Y362" s="99"/>
      <c r="Z362" s="99"/>
      <c r="AA362" s="99"/>
      <c r="AB362" s="99"/>
      <c r="AC362" s="100"/>
      <c r="AD362" s="6">
        <v>1668</v>
      </c>
      <c r="AE362" s="128"/>
      <c r="AF362" s="129"/>
      <c r="AG362" s="129"/>
      <c r="AH362" s="129"/>
      <c r="AI362" s="4" t="s">
        <v>17</v>
      </c>
      <c r="AJ362" s="86"/>
    </row>
    <row r="363" spans="1:36" ht="15.6" customHeight="1">
      <c r="A363" s="139" t="s">
        <v>221</v>
      </c>
      <c r="B363" s="99"/>
      <c r="C363" s="99"/>
      <c r="D363" s="99"/>
      <c r="E363" s="99"/>
      <c r="F363" s="99"/>
      <c r="G363" s="99"/>
      <c r="H363" s="99"/>
      <c r="I363" s="99"/>
      <c r="J363" s="99"/>
      <c r="K363" s="99"/>
      <c r="L363" s="99"/>
      <c r="M363" s="99"/>
      <c r="N363" s="99"/>
      <c r="O363" s="99"/>
      <c r="P363" s="99"/>
      <c r="Q363" s="99"/>
      <c r="R363" s="99"/>
      <c r="S363" s="99"/>
      <c r="T363" s="99"/>
      <c r="U363" s="99"/>
      <c r="V363" s="99"/>
      <c r="W363" s="99"/>
      <c r="X363" s="99"/>
      <c r="Y363" s="99"/>
      <c r="Z363" s="99"/>
      <c r="AA363" s="99"/>
      <c r="AB363" s="99"/>
      <c r="AC363" s="100"/>
      <c r="AD363" s="6">
        <v>1141</v>
      </c>
      <c r="AE363" s="128"/>
      <c r="AF363" s="129"/>
      <c r="AG363" s="129"/>
      <c r="AH363" s="129"/>
      <c r="AI363" s="4" t="s">
        <v>17</v>
      </c>
      <c r="AJ363" s="86"/>
    </row>
    <row r="364" spans="1:36" ht="15.6" customHeight="1">
      <c r="A364" s="139" t="s">
        <v>222</v>
      </c>
      <c r="B364" s="99"/>
      <c r="C364" s="99"/>
      <c r="D364" s="99"/>
      <c r="E364" s="99"/>
      <c r="F364" s="99"/>
      <c r="G364" s="99"/>
      <c r="H364" s="99"/>
      <c r="I364" s="99"/>
      <c r="J364" s="99"/>
      <c r="K364" s="99"/>
      <c r="L364" s="99"/>
      <c r="M364" s="99"/>
      <c r="N364" s="99"/>
      <c r="O364" s="99"/>
      <c r="P364" s="99"/>
      <c r="Q364" s="99"/>
      <c r="R364" s="99"/>
      <c r="S364" s="99"/>
      <c r="T364" s="99"/>
      <c r="U364" s="99"/>
      <c r="V364" s="99"/>
      <c r="W364" s="99"/>
      <c r="X364" s="99"/>
      <c r="Y364" s="99"/>
      <c r="Z364" s="99"/>
      <c r="AA364" s="99"/>
      <c r="AB364" s="99"/>
      <c r="AC364" s="100"/>
      <c r="AD364" s="6">
        <v>1142</v>
      </c>
      <c r="AE364" s="128"/>
      <c r="AF364" s="129"/>
      <c r="AG364" s="129"/>
      <c r="AH364" s="129"/>
      <c r="AI364" s="4" t="s">
        <v>17</v>
      </c>
      <c r="AJ364" s="86"/>
    </row>
    <row r="365" spans="1:36" ht="15.6" customHeight="1">
      <c r="A365" s="139" t="s">
        <v>223</v>
      </c>
      <c r="B365" s="99"/>
      <c r="C365" s="99"/>
      <c r="D365" s="99"/>
      <c r="E365" s="99"/>
      <c r="F365" s="99"/>
      <c r="G365" s="99"/>
      <c r="H365" s="99"/>
      <c r="I365" s="99"/>
      <c r="J365" s="99"/>
      <c r="K365" s="99"/>
      <c r="L365" s="99"/>
      <c r="M365" s="99"/>
      <c r="N365" s="99"/>
      <c r="O365" s="99"/>
      <c r="P365" s="99"/>
      <c r="Q365" s="99"/>
      <c r="R365" s="99"/>
      <c r="S365" s="99"/>
      <c r="T365" s="99"/>
      <c r="U365" s="99"/>
      <c r="V365" s="99"/>
      <c r="W365" s="99"/>
      <c r="X365" s="99"/>
      <c r="Y365" s="99"/>
      <c r="Z365" s="99"/>
      <c r="AA365" s="99"/>
      <c r="AB365" s="99"/>
      <c r="AC365" s="100"/>
      <c r="AD365" s="6">
        <v>1669</v>
      </c>
      <c r="AE365" s="128"/>
      <c r="AF365" s="129"/>
      <c r="AG365" s="129"/>
      <c r="AH365" s="129"/>
      <c r="AI365" s="4" t="s">
        <v>17</v>
      </c>
      <c r="AJ365" s="86"/>
    </row>
    <row r="366" spans="1:36" ht="15.6" customHeight="1">
      <c r="A366" s="139" t="s">
        <v>224</v>
      </c>
      <c r="B366" s="99"/>
      <c r="C366" s="99"/>
      <c r="D366" s="99"/>
      <c r="E366" s="99"/>
      <c r="F366" s="99"/>
      <c r="G366" s="99"/>
      <c r="H366" s="99"/>
      <c r="I366" s="99"/>
      <c r="J366" s="99"/>
      <c r="K366" s="99"/>
      <c r="L366" s="99"/>
      <c r="M366" s="99"/>
      <c r="N366" s="99"/>
      <c r="O366" s="99"/>
      <c r="P366" s="99"/>
      <c r="Q366" s="99"/>
      <c r="R366" s="99"/>
      <c r="S366" s="99"/>
      <c r="T366" s="99"/>
      <c r="U366" s="99"/>
      <c r="V366" s="99"/>
      <c r="W366" s="99"/>
      <c r="X366" s="99"/>
      <c r="Y366" s="99"/>
      <c r="Z366" s="99"/>
      <c r="AA366" s="99"/>
      <c r="AB366" s="99"/>
      <c r="AC366" s="100"/>
      <c r="AD366" s="6">
        <v>1670</v>
      </c>
      <c r="AE366" s="128"/>
      <c r="AF366" s="129"/>
      <c r="AG366" s="129"/>
      <c r="AH366" s="129"/>
      <c r="AI366" s="4" t="s">
        <v>17</v>
      </c>
      <c r="AJ366" s="86"/>
    </row>
    <row r="367" spans="1:36" ht="15.6" customHeight="1">
      <c r="A367" s="139" t="s">
        <v>225</v>
      </c>
      <c r="B367" s="99"/>
      <c r="C367" s="99"/>
      <c r="D367" s="99"/>
      <c r="E367" s="99"/>
      <c r="F367" s="99"/>
      <c r="G367" s="99"/>
      <c r="H367" s="99"/>
      <c r="I367" s="99"/>
      <c r="J367" s="99"/>
      <c r="K367" s="99"/>
      <c r="L367" s="99"/>
      <c r="M367" s="99"/>
      <c r="N367" s="99"/>
      <c r="O367" s="99"/>
      <c r="P367" s="99"/>
      <c r="Q367" s="99"/>
      <c r="R367" s="99"/>
      <c r="S367" s="99"/>
      <c r="T367" s="99"/>
      <c r="U367" s="99"/>
      <c r="V367" s="99"/>
      <c r="W367" s="99"/>
      <c r="X367" s="99"/>
      <c r="Y367" s="99"/>
      <c r="Z367" s="99"/>
      <c r="AA367" s="99"/>
      <c r="AB367" s="99"/>
      <c r="AC367" s="100"/>
      <c r="AD367" s="6">
        <v>1671</v>
      </c>
      <c r="AE367" s="128"/>
      <c r="AF367" s="129"/>
      <c r="AG367" s="129"/>
      <c r="AH367" s="129"/>
      <c r="AI367" s="4" t="s">
        <v>17</v>
      </c>
      <c r="AJ367" s="86"/>
    </row>
    <row r="368" spans="1:36" ht="15.6" customHeight="1">
      <c r="A368" s="139" t="s">
        <v>226</v>
      </c>
      <c r="B368" s="99"/>
      <c r="C368" s="99"/>
      <c r="D368" s="99"/>
      <c r="E368" s="99"/>
      <c r="F368" s="99"/>
      <c r="G368" s="99"/>
      <c r="H368" s="99"/>
      <c r="I368" s="99"/>
      <c r="J368" s="99"/>
      <c r="K368" s="99"/>
      <c r="L368" s="99"/>
      <c r="M368" s="99"/>
      <c r="N368" s="99"/>
      <c r="O368" s="99"/>
      <c r="P368" s="99"/>
      <c r="Q368" s="99"/>
      <c r="R368" s="99"/>
      <c r="S368" s="99"/>
      <c r="T368" s="99"/>
      <c r="U368" s="99"/>
      <c r="V368" s="99"/>
      <c r="W368" s="99"/>
      <c r="X368" s="99"/>
      <c r="Y368" s="99"/>
      <c r="Z368" s="99"/>
      <c r="AA368" s="99"/>
      <c r="AB368" s="99"/>
      <c r="AC368" s="100"/>
      <c r="AD368" s="6">
        <v>1672</v>
      </c>
      <c r="AE368" s="128">
        <f>SUM(AE350:AH353)-SUM(AE354:AH367)</f>
        <v>0</v>
      </c>
      <c r="AF368" s="129"/>
      <c r="AG368" s="129"/>
      <c r="AH368" s="129"/>
      <c r="AI368" s="4" t="s">
        <v>19</v>
      </c>
      <c r="AJ368" s="86"/>
    </row>
    <row r="369" spans="1:36">
      <c r="A369" s="242" t="s">
        <v>502</v>
      </c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  <c r="AA369" s="146"/>
      <c r="AB369" s="146"/>
      <c r="AC369" s="146"/>
      <c r="AD369" s="146"/>
      <c r="AE369" s="146"/>
      <c r="AF369" s="146"/>
      <c r="AG369" s="146"/>
      <c r="AH369" s="146"/>
      <c r="AI369" s="147"/>
      <c r="AJ369" s="86"/>
    </row>
    <row r="370" spans="1:36" ht="15.6" customHeight="1">
      <c r="A370" s="139" t="s">
        <v>227</v>
      </c>
      <c r="B370" s="99"/>
      <c r="C370" s="99"/>
      <c r="D370" s="99"/>
      <c r="E370" s="99"/>
      <c r="F370" s="99"/>
      <c r="G370" s="99"/>
      <c r="H370" s="99"/>
      <c r="I370" s="99"/>
      <c r="J370" s="99"/>
      <c r="K370" s="99"/>
      <c r="L370" s="99"/>
      <c r="M370" s="99"/>
      <c r="N370" s="99"/>
      <c r="O370" s="99"/>
      <c r="P370" s="99"/>
      <c r="Q370" s="99"/>
      <c r="R370" s="99"/>
      <c r="S370" s="99"/>
      <c r="T370" s="99"/>
      <c r="U370" s="99"/>
      <c r="V370" s="99"/>
      <c r="W370" s="99"/>
      <c r="X370" s="99"/>
      <c r="Y370" s="99"/>
      <c r="Z370" s="99"/>
      <c r="AA370" s="99"/>
      <c r="AB370" s="99"/>
      <c r="AC370" s="100"/>
      <c r="AD370" s="6">
        <v>1673</v>
      </c>
      <c r="AE370" s="128"/>
      <c r="AF370" s="129"/>
      <c r="AG370" s="129"/>
      <c r="AH370" s="129"/>
      <c r="AI370" s="4" t="s">
        <v>17</v>
      </c>
      <c r="AJ370" s="86"/>
    </row>
    <row r="371" spans="1:36" ht="15.6" customHeight="1">
      <c r="A371" s="139" t="s">
        <v>228</v>
      </c>
      <c r="B371" s="99"/>
      <c r="C371" s="99"/>
      <c r="D371" s="99"/>
      <c r="E371" s="99"/>
      <c r="F371" s="99"/>
      <c r="G371" s="99"/>
      <c r="H371" s="99"/>
      <c r="I371" s="99"/>
      <c r="J371" s="99"/>
      <c r="K371" s="99"/>
      <c r="L371" s="99"/>
      <c r="M371" s="99"/>
      <c r="N371" s="99"/>
      <c r="O371" s="99"/>
      <c r="P371" s="99"/>
      <c r="Q371" s="99"/>
      <c r="R371" s="99"/>
      <c r="S371" s="99"/>
      <c r="T371" s="99"/>
      <c r="U371" s="99"/>
      <c r="V371" s="99"/>
      <c r="W371" s="99"/>
      <c r="X371" s="99"/>
      <c r="Y371" s="99"/>
      <c r="Z371" s="99"/>
      <c r="AA371" s="99"/>
      <c r="AB371" s="99"/>
      <c r="AC371" s="100"/>
      <c r="AD371" s="6">
        <v>1674</v>
      </c>
      <c r="AE371" s="128"/>
      <c r="AF371" s="129"/>
      <c r="AG371" s="129"/>
      <c r="AH371" s="129"/>
      <c r="AI371" s="4" t="s">
        <v>6</v>
      </c>
      <c r="AJ371" s="86"/>
    </row>
    <row r="372" spans="1:36" ht="15.6" customHeight="1">
      <c r="A372" s="139" t="s">
        <v>229</v>
      </c>
      <c r="B372" s="99"/>
      <c r="C372" s="99"/>
      <c r="D372" s="99"/>
      <c r="E372" s="99"/>
      <c r="F372" s="99"/>
      <c r="G372" s="99"/>
      <c r="H372" s="99"/>
      <c r="I372" s="99"/>
      <c r="J372" s="99"/>
      <c r="K372" s="99"/>
      <c r="L372" s="99"/>
      <c r="M372" s="99"/>
      <c r="N372" s="99"/>
      <c r="O372" s="99"/>
      <c r="P372" s="99"/>
      <c r="Q372" s="99"/>
      <c r="R372" s="99"/>
      <c r="S372" s="99"/>
      <c r="T372" s="99"/>
      <c r="U372" s="99"/>
      <c r="V372" s="99"/>
      <c r="W372" s="99"/>
      <c r="X372" s="99"/>
      <c r="Y372" s="99"/>
      <c r="Z372" s="99"/>
      <c r="AA372" s="99"/>
      <c r="AB372" s="99"/>
      <c r="AC372" s="100"/>
      <c r="AD372" s="6">
        <v>1144</v>
      </c>
      <c r="AE372" s="128"/>
      <c r="AF372" s="129"/>
      <c r="AG372" s="129"/>
      <c r="AH372" s="129"/>
      <c r="AI372" s="4" t="s">
        <v>6</v>
      </c>
      <c r="AJ372" s="86"/>
    </row>
    <row r="373" spans="1:36" ht="15.6" customHeight="1">
      <c r="A373" s="139" t="s">
        <v>215</v>
      </c>
      <c r="B373" s="99"/>
      <c r="C373" s="99"/>
      <c r="D373" s="99"/>
      <c r="E373" s="99"/>
      <c r="F373" s="99"/>
      <c r="G373" s="99"/>
      <c r="H373" s="99"/>
      <c r="I373" s="99"/>
      <c r="J373" s="99"/>
      <c r="K373" s="99"/>
      <c r="L373" s="99"/>
      <c r="M373" s="99"/>
      <c r="N373" s="99"/>
      <c r="O373" s="99"/>
      <c r="P373" s="99"/>
      <c r="Q373" s="99"/>
      <c r="R373" s="99"/>
      <c r="S373" s="99"/>
      <c r="T373" s="99"/>
      <c r="U373" s="99"/>
      <c r="V373" s="99"/>
      <c r="W373" s="99"/>
      <c r="X373" s="99"/>
      <c r="Y373" s="99"/>
      <c r="Z373" s="99"/>
      <c r="AA373" s="99"/>
      <c r="AB373" s="99"/>
      <c r="AC373" s="100"/>
      <c r="AD373" s="6">
        <v>1675</v>
      </c>
      <c r="AE373" s="128"/>
      <c r="AF373" s="129"/>
      <c r="AG373" s="129"/>
      <c r="AH373" s="129"/>
      <c r="AI373" s="4" t="s">
        <v>6</v>
      </c>
      <c r="AJ373" s="86"/>
    </row>
    <row r="374" spans="1:36" ht="15.6" customHeight="1">
      <c r="A374" s="139" t="s">
        <v>230</v>
      </c>
      <c r="B374" s="99"/>
      <c r="C374" s="99"/>
      <c r="D374" s="99"/>
      <c r="E374" s="99"/>
      <c r="F374" s="99"/>
      <c r="G374" s="99"/>
      <c r="H374" s="99"/>
      <c r="I374" s="99"/>
      <c r="J374" s="99"/>
      <c r="K374" s="99"/>
      <c r="L374" s="99"/>
      <c r="M374" s="99"/>
      <c r="N374" s="99"/>
      <c r="O374" s="99"/>
      <c r="P374" s="99"/>
      <c r="Q374" s="99"/>
      <c r="R374" s="99"/>
      <c r="S374" s="99"/>
      <c r="T374" s="99"/>
      <c r="U374" s="99"/>
      <c r="V374" s="99"/>
      <c r="W374" s="99"/>
      <c r="X374" s="99"/>
      <c r="Y374" s="99"/>
      <c r="Z374" s="99"/>
      <c r="AA374" s="99"/>
      <c r="AB374" s="99"/>
      <c r="AC374" s="100"/>
      <c r="AD374" s="6">
        <v>1175</v>
      </c>
      <c r="AE374" s="128"/>
      <c r="AF374" s="129"/>
      <c r="AG374" s="129"/>
      <c r="AH374" s="129"/>
      <c r="AI374" s="4" t="s">
        <v>6</v>
      </c>
      <c r="AJ374" s="86"/>
    </row>
    <row r="375" spans="1:36" ht="15.6" customHeight="1">
      <c r="A375" s="139" t="s">
        <v>231</v>
      </c>
      <c r="B375" s="99"/>
      <c r="C375" s="99"/>
      <c r="D375" s="99"/>
      <c r="E375" s="99"/>
      <c r="F375" s="99"/>
      <c r="G375" s="99"/>
      <c r="H375" s="99"/>
      <c r="I375" s="99"/>
      <c r="J375" s="99"/>
      <c r="K375" s="99"/>
      <c r="L375" s="99"/>
      <c r="M375" s="99"/>
      <c r="N375" s="99"/>
      <c r="O375" s="99"/>
      <c r="P375" s="99"/>
      <c r="Q375" s="99"/>
      <c r="R375" s="99"/>
      <c r="S375" s="99"/>
      <c r="T375" s="99"/>
      <c r="U375" s="99"/>
      <c r="V375" s="99"/>
      <c r="W375" s="99"/>
      <c r="X375" s="99"/>
      <c r="Y375" s="99"/>
      <c r="Z375" s="99"/>
      <c r="AA375" s="99"/>
      <c r="AB375" s="99"/>
      <c r="AC375" s="100"/>
      <c r="AD375" s="6">
        <v>1676</v>
      </c>
      <c r="AE375" s="128"/>
      <c r="AF375" s="129"/>
      <c r="AG375" s="129"/>
      <c r="AH375" s="129"/>
      <c r="AI375" s="4" t="s">
        <v>6</v>
      </c>
      <c r="AJ375" s="86"/>
    </row>
    <row r="376" spans="1:36" ht="15.6" customHeight="1">
      <c r="A376" s="139" t="s">
        <v>232</v>
      </c>
      <c r="B376" s="99"/>
      <c r="C376" s="99"/>
      <c r="D376" s="99"/>
      <c r="E376" s="99"/>
      <c r="F376" s="99"/>
      <c r="G376" s="99"/>
      <c r="H376" s="99"/>
      <c r="I376" s="99"/>
      <c r="J376" s="99"/>
      <c r="K376" s="99"/>
      <c r="L376" s="99"/>
      <c r="M376" s="99"/>
      <c r="N376" s="99"/>
      <c r="O376" s="99"/>
      <c r="P376" s="99"/>
      <c r="Q376" s="99"/>
      <c r="R376" s="99"/>
      <c r="S376" s="99"/>
      <c r="T376" s="99"/>
      <c r="U376" s="99"/>
      <c r="V376" s="99"/>
      <c r="W376" s="99"/>
      <c r="X376" s="99"/>
      <c r="Y376" s="99"/>
      <c r="Z376" s="99"/>
      <c r="AA376" s="99"/>
      <c r="AB376" s="99"/>
      <c r="AC376" s="100"/>
      <c r="AD376" s="6">
        <v>1677</v>
      </c>
      <c r="AE376" s="128"/>
      <c r="AF376" s="129"/>
      <c r="AG376" s="129"/>
      <c r="AH376" s="129"/>
      <c r="AI376" s="4" t="s">
        <v>6</v>
      </c>
      <c r="AJ376" s="86"/>
    </row>
    <row r="377" spans="1:36" ht="15.6" customHeight="1">
      <c r="A377" s="139" t="s">
        <v>233</v>
      </c>
      <c r="B377" s="99"/>
      <c r="C377" s="99"/>
      <c r="D377" s="99"/>
      <c r="E377" s="99"/>
      <c r="F377" s="99"/>
      <c r="G377" s="99"/>
      <c r="H377" s="99"/>
      <c r="I377" s="99"/>
      <c r="J377" s="99"/>
      <c r="K377" s="99"/>
      <c r="L377" s="99"/>
      <c r="M377" s="99"/>
      <c r="N377" s="99"/>
      <c r="O377" s="99"/>
      <c r="P377" s="99"/>
      <c r="Q377" s="99"/>
      <c r="R377" s="99"/>
      <c r="S377" s="99"/>
      <c r="T377" s="99"/>
      <c r="U377" s="99"/>
      <c r="V377" s="99"/>
      <c r="W377" s="99"/>
      <c r="X377" s="99"/>
      <c r="Y377" s="99"/>
      <c r="Z377" s="99"/>
      <c r="AA377" s="99"/>
      <c r="AB377" s="99"/>
      <c r="AC377" s="100"/>
      <c r="AD377" s="6">
        <v>1678</v>
      </c>
      <c r="AE377" s="128"/>
      <c r="AF377" s="129"/>
      <c r="AG377" s="129"/>
      <c r="AH377" s="129"/>
      <c r="AI377" s="4" t="s">
        <v>6</v>
      </c>
      <c r="AJ377" s="86"/>
    </row>
    <row r="378" spans="1:36" ht="15.6" customHeight="1">
      <c r="A378" s="139" t="s">
        <v>234</v>
      </c>
      <c r="B378" s="99"/>
      <c r="C378" s="99"/>
      <c r="D378" s="99"/>
      <c r="E378" s="99"/>
      <c r="F378" s="99"/>
      <c r="G378" s="99"/>
      <c r="H378" s="99"/>
      <c r="I378" s="99"/>
      <c r="J378" s="99"/>
      <c r="K378" s="99"/>
      <c r="L378" s="99"/>
      <c r="M378" s="99"/>
      <c r="N378" s="99"/>
      <c r="O378" s="99"/>
      <c r="P378" s="99"/>
      <c r="Q378" s="99"/>
      <c r="R378" s="99"/>
      <c r="S378" s="99"/>
      <c r="T378" s="99"/>
      <c r="U378" s="99"/>
      <c r="V378" s="99"/>
      <c r="W378" s="99"/>
      <c r="X378" s="99"/>
      <c r="Y378" s="99"/>
      <c r="Z378" s="99"/>
      <c r="AA378" s="99"/>
      <c r="AB378" s="99"/>
      <c r="AC378" s="100"/>
      <c r="AD378" s="6">
        <v>1150</v>
      </c>
      <c r="AE378" s="128"/>
      <c r="AF378" s="129"/>
      <c r="AG378" s="129"/>
      <c r="AH378" s="129"/>
      <c r="AI378" s="4" t="s">
        <v>6</v>
      </c>
      <c r="AJ378" s="86">
        <f>AE378-N281-S281-N283-S283</f>
        <v>0</v>
      </c>
    </row>
    <row r="379" spans="1:36" ht="15.6" customHeight="1">
      <c r="A379" s="139" t="s">
        <v>235</v>
      </c>
      <c r="B379" s="99"/>
      <c r="C379" s="99"/>
      <c r="D379" s="99"/>
      <c r="E379" s="99"/>
      <c r="F379" s="99"/>
      <c r="G379" s="99"/>
      <c r="H379" s="99"/>
      <c r="I379" s="99"/>
      <c r="J379" s="99"/>
      <c r="K379" s="99"/>
      <c r="L379" s="99"/>
      <c r="M379" s="99"/>
      <c r="N379" s="99"/>
      <c r="O379" s="99"/>
      <c r="P379" s="99"/>
      <c r="Q379" s="99"/>
      <c r="R379" s="99"/>
      <c r="S379" s="99"/>
      <c r="T379" s="99"/>
      <c r="U379" s="99"/>
      <c r="V379" s="99"/>
      <c r="W379" s="99"/>
      <c r="X379" s="99"/>
      <c r="Y379" s="99"/>
      <c r="Z379" s="99"/>
      <c r="AA379" s="99"/>
      <c r="AB379" s="99"/>
      <c r="AC379" s="100"/>
      <c r="AD379" s="6">
        <v>1147</v>
      </c>
      <c r="AE379" s="128"/>
      <c r="AF379" s="129"/>
      <c r="AG379" s="129"/>
      <c r="AH379" s="129"/>
      <c r="AI379" s="4" t="s">
        <v>6</v>
      </c>
      <c r="AJ379" s="86"/>
    </row>
    <row r="380" spans="1:36" ht="15.6" customHeight="1">
      <c r="A380" s="139" t="s">
        <v>236</v>
      </c>
      <c r="B380" s="99"/>
      <c r="C380" s="99"/>
      <c r="D380" s="99"/>
      <c r="E380" s="99"/>
      <c r="F380" s="99"/>
      <c r="G380" s="99"/>
      <c r="H380" s="99"/>
      <c r="I380" s="99"/>
      <c r="J380" s="99"/>
      <c r="K380" s="99"/>
      <c r="L380" s="99"/>
      <c r="M380" s="99"/>
      <c r="N380" s="99"/>
      <c r="O380" s="99"/>
      <c r="P380" s="99"/>
      <c r="Q380" s="99"/>
      <c r="R380" s="99"/>
      <c r="S380" s="99"/>
      <c r="T380" s="99"/>
      <c r="U380" s="99"/>
      <c r="V380" s="99"/>
      <c r="W380" s="99"/>
      <c r="X380" s="99"/>
      <c r="Y380" s="99"/>
      <c r="Z380" s="99"/>
      <c r="AA380" s="99"/>
      <c r="AB380" s="99"/>
      <c r="AC380" s="100"/>
      <c r="AD380" s="6">
        <v>1148</v>
      </c>
      <c r="AE380" s="128"/>
      <c r="AF380" s="129"/>
      <c r="AG380" s="129"/>
      <c r="AH380" s="129"/>
      <c r="AI380" s="4" t="s">
        <v>6</v>
      </c>
      <c r="AJ380" s="86"/>
    </row>
    <row r="381" spans="1:36" ht="15.6" customHeight="1">
      <c r="A381" s="139" t="s">
        <v>237</v>
      </c>
      <c r="B381" s="99"/>
      <c r="C381" s="99"/>
      <c r="D381" s="99"/>
      <c r="E381" s="99"/>
      <c r="F381" s="99"/>
      <c r="G381" s="99"/>
      <c r="H381" s="99"/>
      <c r="I381" s="99"/>
      <c r="J381" s="99"/>
      <c r="K381" s="99"/>
      <c r="L381" s="99"/>
      <c r="M381" s="99"/>
      <c r="N381" s="99"/>
      <c r="O381" s="99"/>
      <c r="P381" s="99"/>
      <c r="Q381" s="99"/>
      <c r="R381" s="99"/>
      <c r="S381" s="99"/>
      <c r="T381" s="99"/>
      <c r="U381" s="99"/>
      <c r="V381" s="99"/>
      <c r="W381" s="99"/>
      <c r="X381" s="99"/>
      <c r="Y381" s="99"/>
      <c r="Z381" s="99"/>
      <c r="AA381" s="99"/>
      <c r="AB381" s="99"/>
      <c r="AC381" s="100"/>
      <c r="AD381" s="6">
        <v>1149</v>
      </c>
      <c r="AE381" s="128"/>
      <c r="AF381" s="129"/>
      <c r="AG381" s="129"/>
      <c r="AH381" s="129"/>
      <c r="AI381" s="4" t="s">
        <v>6</v>
      </c>
      <c r="AJ381" s="86"/>
    </row>
    <row r="382" spans="1:36" ht="15.6" customHeight="1">
      <c r="A382" s="139" t="s">
        <v>238</v>
      </c>
      <c r="B382" s="99"/>
      <c r="C382" s="99"/>
      <c r="D382" s="99"/>
      <c r="E382" s="99"/>
      <c r="F382" s="99"/>
      <c r="G382" s="99"/>
      <c r="H382" s="99"/>
      <c r="I382" s="99"/>
      <c r="J382" s="99"/>
      <c r="K382" s="99"/>
      <c r="L382" s="99"/>
      <c r="M382" s="99"/>
      <c r="N382" s="99"/>
      <c r="O382" s="99"/>
      <c r="P382" s="99"/>
      <c r="Q382" s="99"/>
      <c r="R382" s="99"/>
      <c r="S382" s="99"/>
      <c r="T382" s="99"/>
      <c r="U382" s="99"/>
      <c r="V382" s="99"/>
      <c r="W382" s="99"/>
      <c r="X382" s="99"/>
      <c r="Y382" s="99"/>
      <c r="Z382" s="99"/>
      <c r="AA382" s="99"/>
      <c r="AB382" s="99"/>
      <c r="AC382" s="100"/>
      <c r="AD382" s="6">
        <v>1151</v>
      </c>
      <c r="AE382" s="128"/>
      <c r="AF382" s="129"/>
      <c r="AG382" s="129"/>
      <c r="AH382" s="129"/>
      <c r="AI382" s="4" t="s">
        <v>6</v>
      </c>
      <c r="AJ382" s="86"/>
    </row>
    <row r="383" spans="1:36" ht="15.6" customHeight="1">
      <c r="A383" s="139" t="s">
        <v>239</v>
      </c>
      <c r="B383" s="99"/>
      <c r="C383" s="99"/>
      <c r="D383" s="99"/>
      <c r="E383" s="99"/>
      <c r="F383" s="99"/>
      <c r="G383" s="99"/>
      <c r="H383" s="99"/>
      <c r="I383" s="99"/>
      <c r="J383" s="99"/>
      <c r="K383" s="99"/>
      <c r="L383" s="99"/>
      <c r="M383" s="99"/>
      <c r="N383" s="99"/>
      <c r="O383" s="99"/>
      <c r="P383" s="99"/>
      <c r="Q383" s="99"/>
      <c r="R383" s="99"/>
      <c r="S383" s="99"/>
      <c r="T383" s="99"/>
      <c r="U383" s="99"/>
      <c r="V383" s="99"/>
      <c r="W383" s="99"/>
      <c r="X383" s="99"/>
      <c r="Y383" s="99"/>
      <c r="Z383" s="99"/>
      <c r="AA383" s="99"/>
      <c r="AB383" s="99"/>
      <c r="AC383" s="100"/>
      <c r="AD383" s="6">
        <v>1152</v>
      </c>
      <c r="AE383" s="128"/>
      <c r="AF383" s="129"/>
      <c r="AG383" s="129"/>
      <c r="AH383" s="129"/>
      <c r="AI383" s="4" t="s">
        <v>17</v>
      </c>
      <c r="AJ383" s="86"/>
    </row>
    <row r="384" spans="1:36" ht="15.6" customHeight="1">
      <c r="A384" s="139" t="s">
        <v>240</v>
      </c>
      <c r="B384" s="99"/>
      <c r="C384" s="99"/>
      <c r="D384" s="99"/>
      <c r="E384" s="99"/>
      <c r="F384" s="99"/>
      <c r="G384" s="99"/>
      <c r="H384" s="99"/>
      <c r="I384" s="99"/>
      <c r="J384" s="99"/>
      <c r="K384" s="99"/>
      <c r="L384" s="99"/>
      <c r="M384" s="99"/>
      <c r="N384" s="99"/>
      <c r="O384" s="99"/>
      <c r="P384" s="99"/>
      <c r="Q384" s="99"/>
      <c r="R384" s="99"/>
      <c r="S384" s="99"/>
      <c r="T384" s="99"/>
      <c r="U384" s="99"/>
      <c r="V384" s="99"/>
      <c r="W384" s="99"/>
      <c r="X384" s="99"/>
      <c r="Y384" s="99"/>
      <c r="Z384" s="99"/>
      <c r="AA384" s="99"/>
      <c r="AB384" s="99"/>
      <c r="AC384" s="100"/>
      <c r="AD384" s="6">
        <v>1176</v>
      </c>
      <c r="AE384" s="128"/>
      <c r="AF384" s="129"/>
      <c r="AG384" s="129"/>
      <c r="AH384" s="129"/>
      <c r="AI384" s="4" t="s">
        <v>17</v>
      </c>
      <c r="AJ384" s="86"/>
    </row>
    <row r="385" spans="1:36" ht="15.6" customHeight="1">
      <c r="A385" s="139" t="s">
        <v>241</v>
      </c>
      <c r="B385" s="99"/>
      <c r="C385" s="99"/>
      <c r="D385" s="99"/>
      <c r="E385" s="99"/>
      <c r="F385" s="99"/>
      <c r="G385" s="99"/>
      <c r="H385" s="99"/>
      <c r="I385" s="99"/>
      <c r="J385" s="99"/>
      <c r="K385" s="99"/>
      <c r="L385" s="99"/>
      <c r="M385" s="99"/>
      <c r="N385" s="99"/>
      <c r="O385" s="99"/>
      <c r="P385" s="99"/>
      <c r="Q385" s="99"/>
      <c r="R385" s="99"/>
      <c r="S385" s="99"/>
      <c r="T385" s="99"/>
      <c r="U385" s="99"/>
      <c r="V385" s="99"/>
      <c r="W385" s="99"/>
      <c r="X385" s="99"/>
      <c r="Y385" s="99"/>
      <c r="Z385" s="99"/>
      <c r="AA385" s="99"/>
      <c r="AB385" s="99"/>
      <c r="AC385" s="100"/>
      <c r="AD385" s="6">
        <v>1679</v>
      </c>
      <c r="AE385" s="128"/>
      <c r="AF385" s="129"/>
      <c r="AG385" s="129"/>
      <c r="AH385" s="129"/>
      <c r="AI385" s="4" t="s">
        <v>17</v>
      </c>
      <c r="AJ385" s="86"/>
    </row>
    <row r="386" spans="1:36" ht="15.6" customHeight="1">
      <c r="A386" s="139" t="s">
        <v>242</v>
      </c>
      <c r="B386" s="99"/>
      <c r="C386" s="99"/>
      <c r="D386" s="99"/>
      <c r="E386" s="99"/>
      <c r="F386" s="99"/>
      <c r="G386" s="99"/>
      <c r="H386" s="99"/>
      <c r="I386" s="99"/>
      <c r="J386" s="99"/>
      <c r="K386" s="99"/>
      <c r="L386" s="99"/>
      <c r="M386" s="99"/>
      <c r="N386" s="99"/>
      <c r="O386" s="99"/>
      <c r="P386" s="99"/>
      <c r="Q386" s="99"/>
      <c r="R386" s="99"/>
      <c r="S386" s="99"/>
      <c r="T386" s="99"/>
      <c r="U386" s="99"/>
      <c r="V386" s="99"/>
      <c r="W386" s="99"/>
      <c r="X386" s="99"/>
      <c r="Y386" s="99"/>
      <c r="Z386" s="99"/>
      <c r="AA386" s="99"/>
      <c r="AB386" s="99"/>
      <c r="AC386" s="100"/>
      <c r="AD386" s="6">
        <v>1680</v>
      </c>
      <c r="AE386" s="128"/>
      <c r="AF386" s="129"/>
      <c r="AG386" s="129"/>
      <c r="AH386" s="129"/>
      <c r="AI386" s="4" t="s">
        <v>17</v>
      </c>
      <c r="AJ386" s="86"/>
    </row>
    <row r="387" spans="1:36" ht="15.6" customHeight="1">
      <c r="A387" s="139" t="s">
        <v>243</v>
      </c>
      <c r="B387" s="99"/>
      <c r="C387" s="99"/>
      <c r="D387" s="99"/>
      <c r="E387" s="99"/>
      <c r="F387" s="99"/>
      <c r="G387" s="99"/>
      <c r="H387" s="99"/>
      <c r="I387" s="99"/>
      <c r="J387" s="99"/>
      <c r="K387" s="99"/>
      <c r="L387" s="99"/>
      <c r="M387" s="99"/>
      <c r="N387" s="99"/>
      <c r="O387" s="99"/>
      <c r="P387" s="99"/>
      <c r="Q387" s="99"/>
      <c r="R387" s="99"/>
      <c r="S387" s="99"/>
      <c r="T387" s="99"/>
      <c r="U387" s="99"/>
      <c r="V387" s="99"/>
      <c r="W387" s="99"/>
      <c r="X387" s="99"/>
      <c r="Y387" s="99"/>
      <c r="Z387" s="99"/>
      <c r="AA387" s="99"/>
      <c r="AB387" s="99"/>
      <c r="AC387" s="100"/>
      <c r="AD387" s="6">
        <v>1681</v>
      </c>
      <c r="AE387" s="128"/>
      <c r="AF387" s="129"/>
      <c r="AG387" s="129"/>
      <c r="AH387" s="129"/>
      <c r="AI387" s="4" t="s">
        <v>17</v>
      </c>
      <c r="AJ387" s="86"/>
    </row>
    <row r="388" spans="1:36" ht="15.6" customHeight="1">
      <c r="A388" s="139" t="s">
        <v>244</v>
      </c>
      <c r="B388" s="99"/>
      <c r="C388" s="99"/>
      <c r="D388" s="99"/>
      <c r="E388" s="99"/>
      <c r="F388" s="99"/>
      <c r="G388" s="99"/>
      <c r="H388" s="99"/>
      <c r="I388" s="99"/>
      <c r="J388" s="99"/>
      <c r="K388" s="99"/>
      <c r="L388" s="99"/>
      <c r="M388" s="99"/>
      <c r="N388" s="99"/>
      <c r="O388" s="99"/>
      <c r="P388" s="99"/>
      <c r="Q388" s="99"/>
      <c r="R388" s="99"/>
      <c r="S388" s="99"/>
      <c r="T388" s="99"/>
      <c r="U388" s="99"/>
      <c r="V388" s="99"/>
      <c r="W388" s="99"/>
      <c r="X388" s="99"/>
      <c r="Y388" s="99"/>
      <c r="Z388" s="99"/>
      <c r="AA388" s="99"/>
      <c r="AB388" s="99"/>
      <c r="AC388" s="100"/>
      <c r="AD388" s="6">
        <v>1682</v>
      </c>
      <c r="AE388" s="128"/>
      <c r="AF388" s="129"/>
      <c r="AG388" s="129"/>
      <c r="AH388" s="129"/>
      <c r="AI388" s="4" t="s">
        <v>17</v>
      </c>
      <c r="AJ388" s="86"/>
    </row>
    <row r="389" spans="1:36" ht="15.6" customHeight="1">
      <c r="A389" s="139" t="s">
        <v>245</v>
      </c>
      <c r="B389" s="99"/>
      <c r="C389" s="99"/>
      <c r="D389" s="99"/>
      <c r="E389" s="99"/>
      <c r="F389" s="99"/>
      <c r="G389" s="99"/>
      <c r="H389" s="99"/>
      <c r="I389" s="99"/>
      <c r="J389" s="99"/>
      <c r="K389" s="99"/>
      <c r="L389" s="99"/>
      <c r="M389" s="99"/>
      <c r="N389" s="99"/>
      <c r="O389" s="99"/>
      <c r="P389" s="99"/>
      <c r="Q389" s="99"/>
      <c r="R389" s="99"/>
      <c r="S389" s="99"/>
      <c r="T389" s="99"/>
      <c r="U389" s="99"/>
      <c r="V389" s="99"/>
      <c r="W389" s="99"/>
      <c r="X389" s="99"/>
      <c r="Y389" s="99"/>
      <c r="Z389" s="99"/>
      <c r="AA389" s="99"/>
      <c r="AB389" s="99"/>
      <c r="AC389" s="100"/>
      <c r="AD389" s="6">
        <v>1683</v>
      </c>
      <c r="AE389" s="128"/>
      <c r="AF389" s="129"/>
      <c r="AG389" s="129"/>
      <c r="AH389" s="129"/>
      <c r="AI389" s="4" t="s">
        <v>17</v>
      </c>
      <c r="AJ389" s="86"/>
    </row>
    <row r="390" spans="1:36" ht="15.6" customHeight="1">
      <c r="A390" s="139" t="s">
        <v>246</v>
      </c>
      <c r="B390" s="99"/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99"/>
      <c r="AC390" s="100"/>
      <c r="AD390" s="6">
        <v>1684</v>
      </c>
      <c r="AE390" s="128"/>
      <c r="AF390" s="129"/>
      <c r="AG390" s="129"/>
      <c r="AH390" s="129"/>
      <c r="AI390" s="4" t="s">
        <v>17</v>
      </c>
      <c r="AJ390" s="86"/>
    </row>
    <row r="391" spans="1:36" ht="15.6" customHeight="1">
      <c r="A391" s="139" t="s">
        <v>247</v>
      </c>
      <c r="B391" s="99"/>
      <c r="C391" s="99"/>
      <c r="D391" s="99"/>
      <c r="E391" s="99"/>
      <c r="F391" s="99"/>
      <c r="G391" s="99"/>
      <c r="H391" s="99"/>
      <c r="I391" s="99"/>
      <c r="J391" s="99"/>
      <c r="K391" s="99"/>
      <c r="L391" s="99"/>
      <c r="M391" s="99"/>
      <c r="N391" s="99"/>
      <c r="O391" s="99"/>
      <c r="P391" s="99"/>
      <c r="Q391" s="99"/>
      <c r="R391" s="99"/>
      <c r="S391" s="99"/>
      <c r="T391" s="99"/>
      <c r="U391" s="99"/>
      <c r="V391" s="99"/>
      <c r="W391" s="99"/>
      <c r="X391" s="99"/>
      <c r="Y391" s="99"/>
      <c r="Z391" s="99"/>
      <c r="AA391" s="99"/>
      <c r="AB391" s="99"/>
      <c r="AC391" s="100"/>
      <c r="AD391" s="6">
        <v>1685</v>
      </c>
      <c r="AE391" s="128"/>
      <c r="AF391" s="129"/>
      <c r="AG391" s="129"/>
      <c r="AH391" s="129"/>
      <c r="AI391" s="4" t="s">
        <v>17</v>
      </c>
      <c r="AJ391" s="86"/>
    </row>
    <row r="392" spans="1:36" ht="15.6" customHeight="1">
      <c r="A392" s="139" t="s">
        <v>248</v>
      </c>
      <c r="B392" s="99"/>
      <c r="C392" s="99"/>
      <c r="D392" s="99"/>
      <c r="E392" s="99"/>
      <c r="F392" s="99"/>
      <c r="G392" s="99"/>
      <c r="H392" s="99"/>
      <c r="I392" s="99"/>
      <c r="J392" s="99"/>
      <c r="K392" s="99"/>
      <c r="L392" s="99"/>
      <c r="M392" s="99"/>
      <c r="N392" s="99"/>
      <c r="O392" s="99"/>
      <c r="P392" s="99"/>
      <c r="Q392" s="99"/>
      <c r="R392" s="99"/>
      <c r="S392" s="99"/>
      <c r="T392" s="99"/>
      <c r="U392" s="99"/>
      <c r="V392" s="99"/>
      <c r="W392" s="99"/>
      <c r="X392" s="99"/>
      <c r="Y392" s="99"/>
      <c r="Z392" s="99"/>
      <c r="AA392" s="99"/>
      <c r="AB392" s="99"/>
      <c r="AC392" s="100"/>
      <c r="AD392" s="6">
        <v>1686</v>
      </c>
      <c r="AE392" s="128"/>
      <c r="AF392" s="129"/>
      <c r="AG392" s="129"/>
      <c r="AH392" s="129"/>
      <c r="AI392" s="4" t="s">
        <v>17</v>
      </c>
      <c r="AJ392" s="86"/>
    </row>
    <row r="393" spans="1:36" ht="15.6" customHeight="1">
      <c r="A393" s="139" t="s">
        <v>249</v>
      </c>
      <c r="B393" s="99"/>
      <c r="C393" s="99"/>
      <c r="D393" s="99"/>
      <c r="E393" s="99"/>
      <c r="F393" s="99"/>
      <c r="G393" s="99"/>
      <c r="H393" s="99"/>
      <c r="I393" s="99"/>
      <c r="J393" s="99"/>
      <c r="K393" s="99"/>
      <c r="L393" s="99"/>
      <c r="M393" s="99"/>
      <c r="N393" s="99"/>
      <c r="O393" s="99"/>
      <c r="P393" s="99"/>
      <c r="Q393" s="99"/>
      <c r="R393" s="99"/>
      <c r="S393" s="99"/>
      <c r="T393" s="99"/>
      <c r="U393" s="99"/>
      <c r="V393" s="99"/>
      <c r="W393" s="99"/>
      <c r="X393" s="99"/>
      <c r="Y393" s="99"/>
      <c r="Z393" s="99"/>
      <c r="AA393" s="99"/>
      <c r="AB393" s="99"/>
      <c r="AC393" s="100"/>
      <c r="AD393" s="6">
        <v>1183</v>
      </c>
      <c r="AE393" s="128"/>
      <c r="AF393" s="129"/>
      <c r="AG393" s="129"/>
      <c r="AH393" s="129"/>
      <c r="AI393" s="4" t="s">
        <v>17</v>
      </c>
      <c r="AJ393" s="86"/>
    </row>
    <row r="394" spans="1:36" ht="15.6" customHeight="1">
      <c r="A394" s="139" t="s">
        <v>250</v>
      </c>
      <c r="B394" s="99"/>
      <c r="C394" s="99"/>
      <c r="D394" s="99"/>
      <c r="E394" s="99"/>
      <c r="F394" s="99"/>
      <c r="G394" s="99"/>
      <c r="H394" s="99"/>
      <c r="I394" s="99"/>
      <c r="J394" s="99"/>
      <c r="K394" s="99"/>
      <c r="L394" s="99"/>
      <c r="M394" s="99"/>
      <c r="N394" s="99"/>
      <c r="O394" s="99"/>
      <c r="P394" s="99"/>
      <c r="Q394" s="99"/>
      <c r="R394" s="99"/>
      <c r="S394" s="99"/>
      <c r="T394" s="99"/>
      <c r="U394" s="99"/>
      <c r="V394" s="99"/>
      <c r="W394" s="99"/>
      <c r="X394" s="99"/>
      <c r="Y394" s="99"/>
      <c r="Z394" s="99"/>
      <c r="AA394" s="99"/>
      <c r="AB394" s="99"/>
      <c r="AC394" s="100"/>
      <c r="AD394" s="6">
        <v>1687</v>
      </c>
      <c r="AE394" s="128"/>
      <c r="AF394" s="129"/>
      <c r="AG394" s="129"/>
      <c r="AH394" s="129"/>
      <c r="AI394" s="4" t="s">
        <v>17</v>
      </c>
      <c r="AJ394" s="86"/>
    </row>
    <row r="395" spans="1:36" ht="15.6" customHeight="1">
      <c r="A395" s="139" t="s">
        <v>251</v>
      </c>
      <c r="B395" s="99"/>
      <c r="C395" s="99"/>
      <c r="D395" s="99"/>
      <c r="E395" s="99"/>
      <c r="F395" s="99"/>
      <c r="G395" s="99"/>
      <c r="H395" s="99"/>
      <c r="I395" s="99"/>
      <c r="J395" s="99"/>
      <c r="K395" s="99"/>
      <c r="L395" s="99"/>
      <c r="M395" s="99"/>
      <c r="N395" s="99"/>
      <c r="O395" s="99"/>
      <c r="P395" s="99"/>
      <c r="Q395" s="99"/>
      <c r="R395" s="99"/>
      <c r="S395" s="99"/>
      <c r="T395" s="99"/>
      <c r="U395" s="99"/>
      <c r="V395" s="99"/>
      <c r="W395" s="99"/>
      <c r="X395" s="99"/>
      <c r="Y395" s="99"/>
      <c r="Z395" s="99"/>
      <c r="AA395" s="99"/>
      <c r="AB395" s="99"/>
      <c r="AC395" s="100"/>
      <c r="AD395" s="6">
        <v>1688</v>
      </c>
      <c r="AE395" s="128"/>
      <c r="AF395" s="129"/>
      <c r="AG395" s="129"/>
      <c r="AH395" s="129"/>
      <c r="AI395" s="4" t="s">
        <v>17</v>
      </c>
      <c r="AJ395" s="86"/>
    </row>
    <row r="396" spans="1:36" ht="15.6" customHeight="1">
      <c r="A396" s="139" t="s">
        <v>252</v>
      </c>
      <c r="B396" s="99"/>
      <c r="C396" s="99"/>
      <c r="D396" s="99"/>
      <c r="E396" s="99"/>
      <c r="F396" s="99"/>
      <c r="G396" s="99"/>
      <c r="H396" s="99"/>
      <c r="I396" s="99"/>
      <c r="J396" s="99"/>
      <c r="K396" s="99"/>
      <c r="L396" s="99"/>
      <c r="M396" s="99"/>
      <c r="N396" s="99"/>
      <c r="O396" s="99"/>
      <c r="P396" s="99"/>
      <c r="Q396" s="99"/>
      <c r="R396" s="99"/>
      <c r="S396" s="99"/>
      <c r="T396" s="99"/>
      <c r="U396" s="99"/>
      <c r="V396" s="99"/>
      <c r="W396" s="99"/>
      <c r="X396" s="99"/>
      <c r="Y396" s="99"/>
      <c r="Z396" s="99"/>
      <c r="AA396" s="99"/>
      <c r="AB396" s="99"/>
      <c r="AC396" s="100"/>
      <c r="AD396" s="6">
        <v>1689</v>
      </c>
      <c r="AE396" s="128"/>
      <c r="AF396" s="129"/>
      <c r="AG396" s="129"/>
      <c r="AH396" s="129"/>
      <c r="AI396" s="4" t="s">
        <v>17</v>
      </c>
      <c r="AJ396" s="86"/>
    </row>
    <row r="397" spans="1:36">
      <c r="A397" s="276" t="s">
        <v>253</v>
      </c>
      <c r="B397" s="277"/>
      <c r="C397" s="277"/>
      <c r="D397" s="277"/>
      <c r="E397" s="277"/>
      <c r="F397" s="277"/>
      <c r="G397" s="277"/>
      <c r="H397" s="277"/>
      <c r="I397" s="277"/>
      <c r="J397" s="277"/>
      <c r="K397" s="277"/>
      <c r="L397" s="277"/>
      <c r="M397" s="277"/>
      <c r="N397" s="277"/>
      <c r="O397" s="277"/>
      <c r="P397" s="277"/>
      <c r="Q397" s="277"/>
      <c r="R397" s="277"/>
      <c r="S397" s="277"/>
      <c r="T397" s="277"/>
      <c r="U397" s="277"/>
      <c r="V397" s="277"/>
      <c r="W397" s="277"/>
      <c r="X397" s="277"/>
      <c r="Y397" s="277"/>
      <c r="Z397" s="277"/>
      <c r="AA397" s="277"/>
      <c r="AB397" s="277"/>
      <c r="AC397" s="278"/>
      <c r="AD397" s="6">
        <v>1728</v>
      </c>
      <c r="AE397" s="128">
        <f>AE368-AE370+SUM(AE371:AH382)-SUM(AE383:AH396)</f>
        <v>0</v>
      </c>
      <c r="AF397" s="129"/>
      <c r="AG397" s="129"/>
      <c r="AH397" s="129"/>
      <c r="AI397" s="4" t="s">
        <v>19</v>
      </c>
      <c r="AJ397" s="86"/>
    </row>
    <row r="398" spans="1:36">
      <c r="A398" s="139" t="s">
        <v>254</v>
      </c>
      <c r="B398" s="99"/>
      <c r="C398" s="99"/>
      <c r="D398" s="99"/>
      <c r="E398" s="99"/>
      <c r="F398" s="99"/>
      <c r="G398" s="99"/>
      <c r="H398" s="99"/>
      <c r="I398" s="99"/>
      <c r="J398" s="99"/>
      <c r="K398" s="99"/>
      <c r="L398" s="99"/>
      <c r="M398" s="99"/>
      <c r="N398" s="99"/>
      <c r="O398" s="99"/>
      <c r="P398" s="99"/>
      <c r="Q398" s="99"/>
      <c r="R398" s="99"/>
      <c r="S398" s="99"/>
      <c r="T398" s="99"/>
      <c r="U398" s="99"/>
      <c r="V398" s="99"/>
      <c r="W398" s="99"/>
      <c r="X398" s="99"/>
      <c r="Y398" s="99"/>
      <c r="Z398" s="99"/>
      <c r="AA398" s="99"/>
      <c r="AB398" s="99"/>
      <c r="AC398" s="100"/>
      <c r="AD398" s="6">
        <v>1154</v>
      </c>
      <c r="AE398" s="128"/>
      <c r="AF398" s="129"/>
      <c r="AG398" s="129"/>
      <c r="AH398" s="129"/>
      <c r="AI398" s="4" t="s">
        <v>17</v>
      </c>
      <c r="AJ398" s="86"/>
    </row>
    <row r="399" spans="1:36">
      <c r="A399" s="139" t="s">
        <v>255</v>
      </c>
      <c r="B399" s="99"/>
      <c r="C399" s="99"/>
      <c r="D399" s="99"/>
      <c r="E399" s="99"/>
      <c r="F399" s="99"/>
      <c r="G399" s="99"/>
      <c r="H399" s="99"/>
      <c r="I399" s="99"/>
      <c r="J399" s="99"/>
      <c r="K399" s="99"/>
      <c r="L399" s="99"/>
      <c r="M399" s="99"/>
      <c r="N399" s="99"/>
      <c r="O399" s="99"/>
      <c r="P399" s="99"/>
      <c r="Q399" s="99"/>
      <c r="R399" s="99"/>
      <c r="S399" s="99"/>
      <c r="T399" s="99"/>
      <c r="U399" s="99"/>
      <c r="V399" s="99"/>
      <c r="W399" s="99"/>
      <c r="X399" s="99"/>
      <c r="Y399" s="99"/>
      <c r="Z399" s="99"/>
      <c r="AA399" s="99"/>
      <c r="AB399" s="99"/>
      <c r="AC399" s="100"/>
      <c r="AD399" s="6">
        <v>1157</v>
      </c>
      <c r="AE399" s="128"/>
      <c r="AF399" s="129"/>
      <c r="AG399" s="129"/>
      <c r="AH399" s="129"/>
      <c r="AI399" s="4" t="s">
        <v>17</v>
      </c>
      <c r="AJ399" s="86"/>
    </row>
    <row r="400" spans="1:36">
      <c r="A400" s="276" t="s">
        <v>256</v>
      </c>
      <c r="B400" s="277"/>
      <c r="C400" s="277"/>
      <c r="D400" s="277"/>
      <c r="E400" s="277"/>
      <c r="F400" s="277"/>
      <c r="G400" s="277"/>
      <c r="H400" s="277"/>
      <c r="I400" s="277"/>
      <c r="J400" s="277"/>
      <c r="K400" s="277"/>
      <c r="L400" s="277"/>
      <c r="M400" s="277"/>
      <c r="N400" s="277"/>
      <c r="O400" s="277"/>
      <c r="P400" s="277"/>
      <c r="Q400" s="277"/>
      <c r="R400" s="277"/>
      <c r="S400" s="277"/>
      <c r="T400" s="277"/>
      <c r="U400" s="277"/>
      <c r="V400" s="277"/>
      <c r="W400" s="277"/>
      <c r="X400" s="277"/>
      <c r="Y400" s="277"/>
      <c r="Z400" s="277"/>
      <c r="AA400" s="277"/>
      <c r="AB400" s="277"/>
      <c r="AC400" s="278"/>
      <c r="AD400" s="6">
        <v>1690</v>
      </c>
      <c r="AE400" s="128">
        <f>AE397-AE398-AE399</f>
        <v>0</v>
      </c>
      <c r="AF400" s="129"/>
      <c r="AG400" s="129"/>
      <c r="AH400" s="129"/>
      <c r="AI400" s="4" t="s">
        <v>19</v>
      </c>
      <c r="AJ400" s="86">
        <f>IF(AE400&lt;0,0,AE400-S83)</f>
        <v>0</v>
      </c>
    </row>
    <row r="401" spans="1:36">
      <c r="A401" s="242" t="s">
        <v>503</v>
      </c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  <c r="AA401" s="146"/>
      <c r="AB401" s="146"/>
      <c r="AC401" s="146"/>
      <c r="AD401" s="146"/>
      <c r="AE401" s="146"/>
      <c r="AF401" s="146"/>
      <c r="AG401" s="146"/>
      <c r="AH401" s="146"/>
      <c r="AI401" s="147"/>
      <c r="AJ401" s="86"/>
    </row>
    <row r="402" spans="1:36" ht="15.6" customHeight="1">
      <c r="A402" s="139" t="s">
        <v>257</v>
      </c>
      <c r="B402" s="99"/>
      <c r="C402" s="99"/>
      <c r="D402" s="99"/>
      <c r="E402" s="99"/>
      <c r="F402" s="99"/>
      <c r="G402" s="99"/>
      <c r="H402" s="99"/>
      <c r="I402" s="99"/>
      <c r="J402" s="99"/>
      <c r="K402" s="99"/>
      <c r="L402" s="99"/>
      <c r="M402" s="99"/>
      <c r="N402" s="99"/>
      <c r="O402" s="99"/>
      <c r="P402" s="99"/>
      <c r="Q402" s="99"/>
      <c r="R402" s="99"/>
      <c r="S402" s="99"/>
      <c r="T402" s="99"/>
      <c r="U402" s="99"/>
      <c r="V402" s="99"/>
      <c r="W402" s="99"/>
      <c r="X402" s="99"/>
      <c r="Y402" s="99"/>
      <c r="Z402" s="99"/>
      <c r="AA402" s="99"/>
      <c r="AB402" s="99"/>
      <c r="AC402" s="100"/>
      <c r="AD402" s="6">
        <v>1155</v>
      </c>
      <c r="AE402" s="128"/>
      <c r="AF402" s="129"/>
      <c r="AG402" s="129"/>
      <c r="AH402" s="129"/>
      <c r="AI402" s="4" t="s">
        <v>6</v>
      </c>
      <c r="AJ402" s="86"/>
    </row>
    <row r="403" spans="1:36" ht="15.6" customHeight="1">
      <c r="A403" s="139" t="s">
        <v>258</v>
      </c>
      <c r="B403" s="99"/>
      <c r="C403" s="99"/>
      <c r="D403" s="99"/>
      <c r="E403" s="99"/>
      <c r="F403" s="99"/>
      <c r="G403" s="99"/>
      <c r="H403" s="99"/>
      <c r="I403" s="99"/>
      <c r="J403" s="99"/>
      <c r="K403" s="99"/>
      <c r="L403" s="99"/>
      <c r="M403" s="99"/>
      <c r="N403" s="99"/>
      <c r="O403" s="99"/>
      <c r="P403" s="99"/>
      <c r="Q403" s="99"/>
      <c r="R403" s="99"/>
      <c r="S403" s="99"/>
      <c r="T403" s="99"/>
      <c r="U403" s="99"/>
      <c r="V403" s="99"/>
      <c r="W403" s="99"/>
      <c r="X403" s="99"/>
      <c r="Y403" s="99"/>
      <c r="Z403" s="99"/>
      <c r="AA403" s="99"/>
      <c r="AB403" s="99"/>
      <c r="AC403" s="100"/>
      <c r="AD403" s="6">
        <v>1156</v>
      </c>
      <c r="AE403" s="128"/>
      <c r="AF403" s="129"/>
      <c r="AG403" s="129"/>
      <c r="AH403" s="129"/>
      <c r="AI403" s="4" t="s">
        <v>6</v>
      </c>
      <c r="AJ403" s="86"/>
    </row>
    <row r="404" spans="1:36">
      <c r="A404" s="364" t="s">
        <v>259</v>
      </c>
      <c r="B404" s="365"/>
      <c r="C404" s="365"/>
      <c r="D404" s="365"/>
      <c r="E404" s="365"/>
      <c r="F404" s="365"/>
      <c r="G404" s="365"/>
      <c r="H404" s="365"/>
      <c r="I404" s="365"/>
      <c r="J404" s="365"/>
      <c r="K404" s="365"/>
      <c r="L404" s="365"/>
      <c r="M404" s="365"/>
      <c r="N404" s="365"/>
      <c r="O404" s="365"/>
      <c r="P404" s="365"/>
      <c r="Q404" s="365"/>
      <c r="R404" s="365"/>
      <c r="S404" s="365"/>
      <c r="T404" s="365"/>
      <c r="U404" s="365"/>
      <c r="V404" s="365"/>
      <c r="W404" s="365"/>
      <c r="X404" s="365"/>
      <c r="Y404" s="365"/>
      <c r="Z404" s="365"/>
      <c r="AA404" s="365"/>
      <c r="AB404" s="365"/>
      <c r="AC404" s="366"/>
      <c r="AD404" s="7">
        <v>1143</v>
      </c>
      <c r="AE404" s="128">
        <f>IF((AE400+AE402+AE403)&gt;=0,0,(AE400+AE402+AE403))</f>
        <v>0</v>
      </c>
      <c r="AF404" s="129"/>
      <c r="AG404" s="129"/>
      <c r="AH404" s="129"/>
      <c r="AI404" s="13" t="s">
        <v>19</v>
      </c>
      <c r="AJ404" s="86"/>
    </row>
    <row r="405" spans="1:36" ht="18" customHeight="1">
      <c r="A405" s="130" t="s">
        <v>504</v>
      </c>
      <c r="B405" s="131"/>
      <c r="C405" s="131"/>
      <c r="D405" s="131"/>
      <c r="E405" s="131"/>
      <c r="F405" s="131"/>
      <c r="G405" s="131"/>
      <c r="H405" s="131"/>
      <c r="I405" s="131"/>
      <c r="J405" s="131"/>
      <c r="K405" s="131"/>
      <c r="L405" s="131"/>
      <c r="M405" s="131"/>
      <c r="N405" s="131"/>
      <c r="O405" s="131"/>
      <c r="P405" s="131"/>
      <c r="Q405" s="131"/>
      <c r="R405" s="131"/>
      <c r="S405" s="131"/>
      <c r="T405" s="131"/>
      <c r="U405" s="131"/>
      <c r="V405" s="131"/>
      <c r="W405" s="131"/>
      <c r="X405" s="131"/>
      <c r="Y405" s="131"/>
      <c r="Z405" s="131"/>
      <c r="AA405" s="131"/>
      <c r="AB405" s="131"/>
      <c r="AC405" s="131"/>
      <c r="AD405" s="131"/>
      <c r="AE405" s="131"/>
      <c r="AF405" s="131"/>
      <c r="AG405" s="131"/>
      <c r="AH405" s="131"/>
      <c r="AI405" s="132"/>
      <c r="AJ405" s="86"/>
    </row>
    <row r="406" spans="1:36" ht="20.100000000000001" customHeight="1">
      <c r="A406" s="133" t="s">
        <v>505</v>
      </c>
      <c r="B406" s="134"/>
      <c r="C406" s="134"/>
      <c r="D406" s="134"/>
      <c r="E406" s="134"/>
      <c r="F406" s="134"/>
      <c r="G406" s="134"/>
      <c r="H406" s="134"/>
      <c r="I406" s="134"/>
      <c r="J406" s="134"/>
      <c r="K406" s="134"/>
      <c r="L406" s="134"/>
      <c r="M406" s="134"/>
      <c r="N406" s="134"/>
      <c r="O406" s="134"/>
      <c r="P406" s="134"/>
      <c r="Q406" s="134"/>
      <c r="R406" s="134"/>
      <c r="S406" s="134"/>
      <c r="T406" s="134"/>
      <c r="U406" s="134"/>
      <c r="V406" s="134"/>
      <c r="W406" s="134"/>
      <c r="X406" s="134"/>
      <c r="Y406" s="134"/>
      <c r="Z406" s="134"/>
      <c r="AA406" s="134"/>
      <c r="AB406" s="134"/>
      <c r="AC406" s="134"/>
      <c r="AD406" s="134"/>
      <c r="AE406" s="134"/>
      <c r="AF406" s="134"/>
      <c r="AG406" s="134"/>
      <c r="AH406" s="134"/>
      <c r="AI406" s="135"/>
      <c r="AJ406" s="86"/>
    </row>
    <row r="407" spans="1:36" ht="14.45" customHeight="1">
      <c r="A407" s="299" t="s">
        <v>260</v>
      </c>
      <c r="B407" s="300"/>
      <c r="C407" s="300"/>
      <c r="D407" s="300"/>
      <c r="E407" s="300"/>
      <c r="F407" s="300"/>
      <c r="G407" s="300"/>
      <c r="H407" s="300"/>
      <c r="I407" s="300"/>
      <c r="J407" s="300"/>
      <c r="K407" s="300"/>
      <c r="L407" s="300"/>
      <c r="M407" s="300"/>
      <c r="N407" s="300"/>
      <c r="O407" s="300"/>
      <c r="P407" s="300"/>
      <c r="Q407" s="300"/>
      <c r="R407" s="300"/>
      <c r="S407" s="300"/>
      <c r="T407" s="300"/>
      <c r="U407" s="300"/>
      <c r="V407" s="300"/>
      <c r="W407" s="300"/>
      <c r="X407" s="300"/>
      <c r="Y407" s="300"/>
      <c r="Z407" s="300"/>
      <c r="AA407" s="300"/>
      <c r="AB407" s="300"/>
      <c r="AC407" s="301"/>
      <c r="AD407" s="49">
        <v>1698</v>
      </c>
      <c r="AE407" s="128"/>
      <c r="AF407" s="129"/>
      <c r="AG407" s="129"/>
      <c r="AH407" s="129"/>
      <c r="AI407" s="21" t="s">
        <v>6</v>
      </c>
      <c r="AJ407" s="86">
        <f>AE407-AE441</f>
        <v>0</v>
      </c>
    </row>
    <row r="408" spans="1:36" ht="14.45" customHeight="1">
      <c r="A408" s="139" t="s">
        <v>261</v>
      </c>
      <c r="B408" s="99"/>
      <c r="C408" s="99"/>
      <c r="D408" s="99"/>
      <c r="E408" s="99"/>
      <c r="F408" s="99"/>
      <c r="G408" s="99"/>
      <c r="H408" s="99"/>
      <c r="I408" s="99"/>
      <c r="J408" s="99"/>
      <c r="K408" s="99"/>
      <c r="L408" s="99"/>
      <c r="M408" s="99"/>
      <c r="N408" s="99"/>
      <c r="O408" s="99"/>
      <c r="P408" s="99"/>
      <c r="Q408" s="99"/>
      <c r="R408" s="99"/>
      <c r="S408" s="99"/>
      <c r="T408" s="99"/>
      <c r="U408" s="99"/>
      <c r="V408" s="99"/>
      <c r="W408" s="99"/>
      <c r="X408" s="99"/>
      <c r="Y408" s="99"/>
      <c r="Z408" s="99"/>
      <c r="AA408" s="99"/>
      <c r="AB408" s="99"/>
      <c r="AC408" s="100"/>
      <c r="AD408" s="50">
        <v>1717</v>
      </c>
      <c r="AE408" s="128"/>
      <c r="AF408" s="129"/>
      <c r="AG408" s="129"/>
      <c r="AH408" s="129"/>
      <c r="AI408" s="4" t="s">
        <v>17</v>
      </c>
      <c r="AJ408" s="86">
        <f>AE408-AE442</f>
        <v>0</v>
      </c>
    </row>
    <row r="409" spans="1:36" ht="14.45" customHeight="1">
      <c r="A409" s="139" t="s">
        <v>262</v>
      </c>
      <c r="B409" s="99"/>
      <c r="C409" s="99"/>
      <c r="D409" s="99"/>
      <c r="E409" s="99"/>
      <c r="F409" s="99"/>
      <c r="G409" s="99"/>
      <c r="H409" s="99"/>
      <c r="I409" s="99"/>
      <c r="J409" s="99"/>
      <c r="K409" s="99"/>
      <c r="L409" s="99"/>
      <c r="M409" s="99"/>
      <c r="N409" s="99"/>
      <c r="O409" s="99"/>
      <c r="P409" s="99"/>
      <c r="Q409" s="99"/>
      <c r="R409" s="99"/>
      <c r="S409" s="99"/>
      <c r="T409" s="99"/>
      <c r="U409" s="99"/>
      <c r="V409" s="99"/>
      <c r="W409" s="99"/>
      <c r="X409" s="99"/>
      <c r="Y409" s="99"/>
      <c r="Z409" s="99"/>
      <c r="AA409" s="99"/>
      <c r="AB409" s="99"/>
      <c r="AC409" s="100"/>
      <c r="AD409" s="50">
        <v>1692</v>
      </c>
      <c r="AE409" s="128"/>
      <c r="AF409" s="129"/>
      <c r="AG409" s="129"/>
      <c r="AH409" s="129"/>
      <c r="AI409" s="4" t="s">
        <v>6</v>
      </c>
      <c r="AJ409" s="86">
        <f>AE409-N459-U459-Y459-AC459</f>
        <v>0</v>
      </c>
    </row>
    <row r="410" spans="1:36" ht="14.45" customHeight="1">
      <c r="A410" s="139" t="s">
        <v>263</v>
      </c>
      <c r="B410" s="99"/>
      <c r="C410" s="99"/>
      <c r="D410" s="99"/>
      <c r="E410" s="99"/>
      <c r="F410" s="99"/>
      <c r="G410" s="99"/>
      <c r="H410" s="99"/>
      <c r="I410" s="99"/>
      <c r="J410" s="99"/>
      <c r="K410" s="99"/>
      <c r="L410" s="99"/>
      <c r="M410" s="99"/>
      <c r="N410" s="99"/>
      <c r="O410" s="99"/>
      <c r="P410" s="99"/>
      <c r="Q410" s="99"/>
      <c r="R410" s="99"/>
      <c r="S410" s="99"/>
      <c r="T410" s="99"/>
      <c r="U410" s="99"/>
      <c r="V410" s="99"/>
      <c r="W410" s="99"/>
      <c r="X410" s="99"/>
      <c r="Y410" s="99"/>
      <c r="Z410" s="99"/>
      <c r="AA410" s="99"/>
      <c r="AB410" s="99"/>
      <c r="AC410" s="100"/>
      <c r="AD410" s="50">
        <v>1699</v>
      </c>
      <c r="AE410" s="128"/>
      <c r="AF410" s="129"/>
      <c r="AG410" s="129"/>
      <c r="AH410" s="129"/>
      <c r="AI410" s="4" t="s">
        <v>6</v>
      </c>
      <c r="AJ410" s="86">
        <f>AE410-F456</f>
        <v>0</v>
      </c>
    </row>
    <row r="411" spans="1:36" ht="14.45" customHeight="1">
      <c r="A411" s="276" t="s">
        <v>264</v>
      </c>
      <c r="B411" s="277"/>
      <c r="C411" s="277"/>
      <c r="D411" s="277"/>
      <c r="E411" s="277"/>
      <c r="F411" s="277"/>
      <c r="G411" s="277"/>
      <c r="H411" s="277"/>
      <c r="I411" s="277"/>
      <c r="J411" s="277"/>
      <c r="K411" s="277"/>
      <c r="L411" s="277"/>
      <c r="M411" s="277"/>
      <c r="N411" s="277"/>
      <c r="O411" s="277"/>
      <c r="P411" s="277"/>
      <c r="Q411" s="277"/>
      <c r="R411" s="277"/>
      <c r="S411" s="277"/>
      <c r="T411" s="277"/>
      <c r="U411" s="277"/>
      <c r="V411" s="277"/>
      <c r="W411" s="277"/>
      <c r="X411" s="277"/>
      <c r="Y411" s="277"/>
      <c r="Z411" s="277"/>
      <c r="AA411" s="277"/>
      <c r="AB411" s="277"/>
      <c r="AC411" s="278"/>
      <c r="AD411" s="50">
        <v>1718</v>
      </c>
      <c r="AE411" s="128">
        <f>AE407-AE408+AE409+AE410</f>
        <v>0</v>
      </c>
      <c r="AF411" s="129"/>
      <c r="AG411" s="129"/>
      <c r="AH411" s="129"/>
      <c r="AI411" s="4" t="s">
        <v>19</v>
      </c>
      <c r="AJ411" s="86"/>
    </row>
    <row r="412" spans="1:36" ht="14.45" customHeight="1">
      <c r="A412" s="139" t="s">
        <v>265</v>
      </c>
      <c r="B412" s="99"/>
      <c r="C412" s="99"/>
      <c r="D412" s="99"/>
      <c r="E412" s="99"/>
      <c r="F412" s="99"/>
      <c r="G412" s="99"/>
      <c r="H412" s="99"/>
      <c r="I412" s="99"/>
      <c r="J412" s="99"/>
      <c r="K412" s="99"/>
      <c r="L412" s="99"/>
      <c r="M412" s="99"/>
      <c r="N412" s="99"/>
      <c r="O412" s="99"/>
      <c r="P412" s="99"/>
      <c r="Q412" s="99"/>
      <c r="R412" s="99"/>
      <c r="S412" s="99"/>
      <c r="T412" s="99"/>
      <c r="U412" s="99"/>
      <c r="V412" s="99"/>
      <c r="W412" s="99"/>
      <c r="X412" s="99"/>
      <c r="Y412" s="99"/>
      <c r="Z412" s="99"/>
      <c r="AA412" s="99"/>
      <c r="AB412" s="99"/>
      <c r="AC412" s="100"/>
      <c r="AD412" s="50">
        <v>1693</v>
      </c>
      <c r="AE412" s="128"/>
      <c r="AF412" s="129"/>
      <c r="AG412" s="129"/>
      <c r="AH412" s="129"/>
      <c r="AI412" s="4" t="s">
        <v>17</v>
      </c>
      <c r="AJ412" s="86"/>
    </row>
    <row r="413" spans="1:36" ht="14.45" customHeight="1">
      <c r="A413" s="139" t="s">
        <v>266</v>
      </c>
      <c r="B413" s="99"/>
      <c r="C413" s="99"/>
      <c r="D413" s="99"/>
      <c r="E413" s="99"/>
      <c r="F413" s="99"/>
      <c r="G413" s="99"/>
      <c r="H413" s="99"/>
      <c r="I413" s="99"/>
      <c r="J413" s="99"/>
      <c r="K413" s="99"/>
      <c r="L413" s="99"/>
      <c r="M413" s="99"/>
      <c r="N413" s="99"/>
      <c r="O413" s="99"/>
      <c r="P413" s="99"/>
      <c r="Q413" s="99"/>
      <c r="R413" s="99"/>
      <c r="S413" s="99"/>
      <c r="T413" s="99"/>
      <c r="U413" s="99"/>
      <c r="V413" s="99"/>
      <c r="W413" s="99"/>
      <c r="X413" s="99"/>
      <c r="Y413" s="99"/>
      <c r="Z413" s="99"/>
      <c r="AA413" s="99"/>
      <c r="AB413" s="99"/>
      <c r="AC413" s="100"/>
      <c r="AD413" s="50">
        <v>844</v>
      </c>
      <c r="AE413" s="128"/>
      <c r="AF413" s="129"/>
      <c r="AG413" s="129"/>
      <c r="AH413" s="129"/>
      <c r="AI413" s="4" t="s">
        <v>17</v>
      </c>
      <c r="AJ413" s="86"/>
    </row>
    <row r="414" spans="1:36" ht="14.45" customHeight="1">
      <c r="A414" s="139" t="s">
        <v>267</v>
      </c>
      <c r="B414" s="99"/>
      <c r="C414" s="99"/>
      <c r="D414" s="99"/>
      <c r="E414" s="99"/>
      <c r="F414" s="99"/>
      <c r="G414" s="99"/>
      <c r="H414" s="99"/>
      <c r="I414" s="99"/>
      <c r="J414" s="99"/>
      <c r="K414" s="99"/>
      <c r="L414" s="99"/>
      <c r="M414" s="99"/>
      <c r="N414" s="99"/>
      <c r="O414" s="99"/>
      <c r="P414" s="99"/>
      <c r="Q414" s="99"/>
      <c r="R414" s="99"/>
      <c r="S414" s="99"/>
      <c r="T414" s="99"/>
      <c r="U414" s="99"/>
      <c r="V414" s="99"/>
      <c r="W414" s="99"/>
      <c r="X414" s="99"/>
      <c r="Y414" s="99"/>
      <c r="Z414" s="99"/>
      <c r="AA414" s="99"/>
      <c r="AB414" s="99"/>
      <c r="AC414" s="100"/>
      <c r="AD414" s="50">
        <v>982</v>
      </c>
      <c r="AE414" s="128"/>
      <c r="AF414" s="129"/>
      <c r="AG414" s="129"/>
      <c r="AH414" s="129"/>
      <c r="AI414" s="4" t="s">
        <v>17</v>
      </c>
      <c r="AJ414" s="86"/>
    </row>
    <row r="415" spans="1:36" ht="14.45" customHeight="1">
      <c r="A415" s="139" t="s">
        <v>268</v>
      </c>
      <c r="B415" s="99"/>
      <c r="C415" s="99"/>
      <c r="D415" s="99"/>
      <c r="E415" s="99"/>
      <c r="F415" s="99"/>
      <c r="G415" s="99"/>
      <c r="H415" s="99"/>
      <c r="I415" s="99"/>
      <c r="J415" s="99"/>
      <c r="K415" s="99"/>
      <c r="L415" s="99"/>
      <c r="M415" s="99"/>
      <c r="N415" s="99"/>
      <c r="O415" s="99"/>
      <c r="P415" s="99"/>
      <c r="Q415" s="99"/>
      <c r="R415" s="99"/>
      <c r="S415" s="99"/>
      <c r="T415" s="99"/>
      <c r="U415" s="99"/>
      <c r="V415" s="99"/>
      <c r="W415" s="99"/>
      <c r="X415" s="99"/>
      <c r="Y415" s="99"/>
      <c r="Z415" s="99"/>
      <c r="AA415" s="99"/>
      <c r="AB415" s="99"/>
      <c r="AC415" s="100"/>
      <c r="AD415" s="50">
        <v>1198</v>
      </c>
      <c r="AE415" s="128"/>
      <c r="AF415" s="129"/>
      <c r="AG415" s="129"/>
      <c r="AH415" s="129"/>
      <c r="AI415" s="4" t="s">
        <v>17</v>
      </c>
      <c r="AJ415" s="86"/>
    </row>
    <row r="416" spans="1:36">
      <c r="A416" s="364" t="s">
        <v>269</v>
      </c>
      <c r="B416" s="365"/>
      <c r="C416" s="365"/>
      <c r="D416" s="365"/>
      <c r="E416" s="365"/>
      <c r="F416" s="365"/>
      <c r="G416" s="365"/>
      <c r="H416" s="365"/>
      <c r="I416" s="365"/>
      <c r="J416" s="365"/>
      <c r="K416" s="365"/>
      <c r="L416" s="365"/>
      <c r="M416" s="365"/>
      <c r="N416" s="365"/>
      <c r="O416" s="365"/>
      <c r="P416" s="365"/>
      <c r="Q416" s="365"/>
      <c r="R416" s="365"/>
      <c r="S416" s="365"/>
      <c r="T416" s="365"/>
      <c r="U416" s="365"/>
      <c r="V416" s="365"/>
      <c r="W416" s="365"/>
      <c r="X416" s="365"/>
      <c r="Y416" s="365"/>
      <c r="Z416" s="365"/>
      <c r="AA416" s="365"/>
      <c r="AB416" s="365"/>
      <c r="AC416" s="366"/>
      <c r="AD416" s="51">
        <v>1199</v>
      </c>
      <c r="AE416" s="128">
        <f>AE411-AE412-AE413-AE414-AE415</f>
        <v>0</v>
      </c>
      <c r="AF416" s="129"/>
      <c r="AG416" s="129"/>
      <c r="AH416" s="129"/>
      <c r="AI416" s="13" t="s">
        <v>19</v>
      </c>
      <c r="AJ416" s="86">
        <f>AE416-F453</f>
        <v>0</v>
      </c>
    </row>
    <row r="417" spans="1:36" ht="15.95" customHeight="1">
      <c r="A417" s="130" t="s">
        <v>505</v>
      </c>
      <c r="B417" s="131"/>
      <c r="C417" s="131"/>
      <c r="D417" s="131"/>
      <c r="E417" s="131"/>
      <c r="F417" s="131"/>
      <c r="G417" s="131"/>
      <c r="H417" s="131"/>
      <c r="I417" s="131"/>
      <c r="J417" s="131"/>
      <c r="K417" s="131"/>
      <c r="L417" s="131"/>
      <c r="M417" s="131"/>
      <c r="N417" s="131"/>
      <c r="O417" s="131"/>
      <c r="P417" s="131"/>
      <c r="Q417" s="131"/>
      <c r="R417" s="131"/>
      <c r="S417" s="131"/>
      <c r="T417" s="131"/>
      <c r="U417" s="131"/>
      <c r="V417" s="131"/>
      <c r="W417" s="131"/>
      <c r="X417" s="131"/>
      <c r="Y417" s="131"/>
      <c r="Z417" s="131"/>
      <c r="AA417" s="131"/>
      <c r="AB417" s="131"/>
      <c r="AC417" s="131"/>
      <c r="AD417" s="131"/>
      <c r="AE417" s="131"/>
      <c r="AF417" s="131"/>
      <c r="AG417" s="131"/>
      <c r="AH417" s="131"/>
      <c r="AI417" s="132"/>
      <c r="AJ417" s="86"/>
    </row>
    <row r="418" spans="1:36" ht="15.95" customHeight="1">
      <c r="A418" s="133" t="s">
        <v>506</v>
      </c>
      <c r="B418" s="134"/>
      <c r="C418" s="134"/>
      <c r="D418" s="134"/>
      <c r="E418" s="134"/>
      <c r="F418" s="134"/>
      <c r="G418" s="134"/>
      <c r="H418" s="134"/>
      <c r="I418" s="134"/>
      <c r="J418" s="134"/>
      <c r="K418" s="134"/>
      <c r="L418" s="134"/>
      <c r="M418" s="134"/>
      <c r="N418" s="134"/>
      <c r="O418" s="134"/>
      <c r="P418" s="134"/>
      <c r="Q418" s="134"/>
      <c r="R418" s="134"/>
      <c r="S418" s="134"/>
      <c r="T418" s="134"/>
      <c r="U418" s="134"/>
      <c r="V418" s="134"/>
      <c r="W418" s="134"/>
      <c r="X418" s="134"/>
      <c r="Y418" s="134"/>
      <c r="Z418" s="134"/>
      <c r="AA418" s="134"/>
      <c r="AB418" s="134"/>
      <c r="AC418" s="134"/>
      <c r="AD418" s="134"/>
      <c r="AE418" s="134"/>
      <c r="AF418" s="134"/>
      <c r="AG418" s="134"/>
      <c r="AH418" s="134"/>
      <c r="AI418" s="135"/>
      <c r="AJ418" s="86"/>
    </row>
    <row r="419" spans="1:36" ht="15.6" customHeight="1">
      <c r="A419" s="367" t="s">
        <v>270</v>
      </c>
      <c r="B419" s="368"/>
      <c r="C419" s="368"/>
      <c r="D419" s="368"/>
      <c r="E419" s="368"/>
      <c r="F419" s="368"/>
      <c r="G419" s="368"/>
      <c r="H419" s="368"/>
      <c r="I419" s="368"/>
      <c r="J419" s="368"/>
      <c r="K419" s="368"/>
      <c r="L419" s="368"/>
      <c r="M419" s="368"/>
      <c r="N419" s="368"/>
      <c r="O419" s="368"/>
      <c r="P419" s="368"/>
      <c r="Q419" s="368"/>
      <c r="R419" s="368"/>
      <c r="S419" s="368"/>
      <c r="T419" s="368"/>
      <c r="U419" s="368"/>
      <c r="V419" s="368"/>
      <c r="W419" s="368"/>
      <c r="X419" s="368"/>
      <c r="Y419" s="368"/>
      <c r="Z419" s="368"/>
      <c r="AA419" s="368"/>
      <c r="AB419" s="368"/>
      <c r="AC419" s="369"/>
      <c r="AD419" s="52">
        <v>1145</v>
      </c>
      <c r="AE419" s="128"/>
      <c r="AF419" s="129"/>
      <c r="AG419" s="129"/>
      <c r="AH419" s="129"/>
      <c r="AI419" s="53" t="s">
        <v>6</v>
      </c>
      <c r="AJ419" s="86"/>
    </row>
    <row r="420" spans="1:36" ht="15.6" customHeight="1">
      <c r="A420" s="370" t="s">
        <v>271</v>
      </c>
      <c r="B420" s="371"/>
      <c r="C420" s="371"/>
      <c r="D420" s="371"/>
      <c r="E420" s="371"/>
      <c r="F420" s="371"/>
      <c r="G420" s="371"/>
      <c r="H420" s="371"/>
      <c r="I420" s="371"/>
      <c r="J420" s="371"/>
      <c r="K420" s="371"/>
      <c r="L420" s="371"/>
      <c r="M420" s="371"/>
      <c r="N420" s="371"/>
      <c r="O420" s="371"/>
      <c r="P420" s="371"/>
      <c r="Q420" s="371"/>
      <c r="R420" s="371"/>
      <c r="S420" s="371"/>
      <c r="T420" s="371"/>
      <c r="U420" s="371"/>
      <c r="V420" s="371"/>
      <c r="W420" s="371"/>
      <c r="X420" s="371"/>
      <c r="Y420" s="371"/>
      <c r="Z420" s="371"/>
      <c r="AA420" s="371"/>
      <c r="AB420" s="371"/>
      <c r="AC420" s="372"/>
      <c r="AD420" s="54">
        <v>1146</v>
      </c>
      <c r="AE420" s="128"/>
      <c r="AF420" s="129"/>
      <c r="AG420" s="129"/>
      <c r="AH420" s="129"/>
      <c r="AI420" s="55" t="s">
        <v>17</v>
      </c>
      <c r="AJ420" s="86"/>
    </row>
    <row r="421" spans="1:36" ht="15.6" customHeight="1">
      <c r="A421" s="370" t="s">
        <v>272</v>
      </c>
      <c r="B421" s="371"/>
      <c r="C421" s="371"/>
      <c r="D421" s="371"/>
      <c r="E421" s="371"/>
      <c r="F421" s="371"/>
      <c r="G421" s="371"/>
      <c r="H421" s="371"/>
      <c r="I421" s="371"/>
      <c r="J421" s="371"/>
      <c r="K421" s="371"/>
      <c r="L421" s="371"/>
      <c r="M421" s="371"/>
      <c r="N421" s="371"/>
      <c r="O421" s="371"/>
      <c r="P421" s="371"/>
      <c r="Q421" s="371"/>
      <c r="R421" s="371"/>
      <c r="S421" s="371"/>
      <c r="T421" s="371"/>
      <c r="U421" s="371"/>
      <c r="V421" s="371"/>
      <c r="W421" s="371"/>
      <c r="X421" s="371"/>
      <c r="Y421" s="371"/>
      <c r="Z421" s="371"/>
      <c r="AA421" s="371"/>
      <c r="AB421" s="371"/>
      <c r="AC421" s="372"/>
      <c r="AD421" s="54">
        <v>1177</v>
      </c>
      <c r="AE421" s="128"/>
      <c r="AF421" s="129"/>
      <c r="AG421" s="129"/>
      <c r="AH421" s="129"/>
      <c r="AI421" s="55" t="s">
        <v>6</v>
      </c>
      <c r="AJ421" s="86"/>
    </row>
    <row r="422" spans="1:36" ht="15.6" customHeight="1">
      <c r="A422" s="370" t="s">
        <v>273</v>
      </c>
      <c r="B422" s="371"/>
      <c r="C422" s="371"/>
      <c r="D422" s="371"/>
      <c r="E422" s="371"/>
      <c r="F422" s="371"/>
      <c r="G422" s="371"/>
      <c r="H422" s="371"/>
      <c r="I422" s="371"/>
      <c r="J422" s="371"/>
      <c r="K422" s="371"/>
      <c r="L422" s="371"/>
      <c r="M422" s="371"/>
      <c r="N422" s="371"/>
      <c r="O422" s="371"/>
      <c r="P422" s="371"/>
      <c r="Q422" s="371"/>
      <c r="R422" s="371"/>
      <c r="S422" s="371"/>
      <c r="T422" s="371"/>
      <c r="U422" s="371"/>
      <c r="V422" s="371"/>
      <c r="W422" s="371"/>
      <c r="X422" s="371"/>
      <c r="Y422" s="371"/>
      <c r="Z422" s="371"/>
      <c r="AA422" s="371"/>
      <c r="AB422" s="371"/>
      <c r="AC422" s="372"/>
      <c r="AD422" s="54">
        <v>893</v>
      </c>
      <c r="AE422" s="128"/>
      <c r="AF422" s="129"/>
      <c r="AG422" s="129"/>
      <c r="AH422" s="129"/>
      <c r="AI422" s="55" t="s">
        <v>6</v>
      </c>
      <c r="AJ422" s="86"/>
    </row>
    <row r="423" spans="1:36" ht="15.6" customHeight="1">
      <c r="A423" s="370" t="s">
        <v>274</v>
      </c>
      <c r="B423" s="371"/>
      <c r="C423" s="371"/>
      <c r="D423" s="371"/>
      <c r="E423" s="371"/>
      <c r="F423" s="371"/>
      <c r="G423" s="371"/>
      <c r="H423" s="371"/>
      <c r="I423" s="371"/>
      <c r="J423" s="371"/>
      <c r="K423" s="371"/>
      <c r="L423" s="371"/>
      <c r="M423" s="371"/>
      <c r="N423" s="371"/>
      <c r="O423" s="371"/>
      <c r="P423" s="371"/>
      <c r="Q423" s="371"/>
      <c r="R423" s="371"/>
      <c r="S423" s="371"/>
      <c r="T423" s="371"/>
      <c r="U423" s="371"/>
      <c r="V423" s="371"/>
      <c r="W423" s="371"/>
      <c r="X423" s="371"/>
      <c r="Y423" s="371"/>
      <c r="Z423" s="371"/>
      <c r="AA423" s="371"/>
      <c r="AB423" s="371"/>
      <c r="AC423" s="372"/>
      <c r="AD423" s="54">
        <v>894</v>
      </c>
      <c r="AE423" s="128"/>
      <c r="AF423" s="129"/>
      <c r="AG423" s="129"/>
      <c r="AH423" s="129"/>
      <c r="AI423" s="55" t="s">
        <v>17</v>
      </c>
      <c r="AJ423" s="86"/>
    </row>
    <row r="424" spans="1:36" ht="15.6" customHeight="1">
      <c r="A424" s="370" t="s">
        <v>275</v>
      </c>
      <c r="B424" s="371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2"/>
      <c r="AD424" s="54">
        <v>1694</v>
      </c>
      <c r="AE424" s="128"/>
      <c r="AF424" s="129"/>
      <c r="AG424" s="129"/>
      <c r="AH424" s="129"/>
      <c r="AI424" s="55" t="s">
        <v>6</v>
      </c>
      <c r="AJ424" s="86">
        <f>AE424-AE400</f>
        <v>0</v>
      </c>
    </row>
    <row r="425" spans="1:36" ht="15.6" customHeight="1">
      <c r="A425" s="370" t="s">
        <v>276</v>
      </c>
      <c r="B425" s="371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2"/>
      <c r="AD425" s="54">
        <v>1695</v>
      </c>
      <c r="AE425" s="128"/>
      <c r="AF425" s="129"/>
      <c r="AG425" s="129"/>
      <c r="AH425" s="129"/>
      <c r="AI425" s="55" t="s">
        <v>17</v>
      </c>
      <c r="AJ425" s="86">
        <f>AE425-AE404</f>
        <v>0</v>
      </c>
    </row>
    <row r="426" spans="1:36" ht="15.6" customHeight="1">
      <c r="A426" s="370" t="s">
        <v>252</v>
      </c>
      <c r="B426" s="371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2"/>
      <c r="AD426" s="54">
        <v>1696</v>
      </c>
      <c r="AE426" s="128"/>
      <c r="AF426" s="129"/>
      <c r="AG426" s="129"/>
      <c r="AH426" s="129"/>
      <c r="AI426" s="55" t="s">
        <v>6</v>
      </c>
      <c r="AJ426" s="86">
        <f>AE426-AE396</f>
        <v>0</v>
      </c>
    </row>
    <row r="427" spans="1:36" ht="15.6" customHeight="1">
      <c r="A427" s="370" t="s">
        <v>277</v>
      </c>
      <c r="B427" s="371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2"/>
      <c r="AD427" s="54">
        <v>1178</v>
      </c>
      <c r="AE427" s="128"/>
      <c r="AF427" s="129"/>
      <c r="AG427" s="129"/>
      <c r="AH427" s="129"/>
      <c r="AI427" s="55" t="s">
        <v>6</v>
      </c>
      <c r="AJ427" s="86"/>
    </row>
    <row r="428" spans="1:36" ht="15.6" customHeight="1">
      <c r="A428" s="370" t="s">
        <v>278</v>
      </c>
      <c r="B428" s="371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2"/>
      <c r="AD428" s="54">
        <v>1179</v>
      </c>
      <c r="AE428" s="128"/>
      <c r="AF428" s="129"/>
      <c r="AG428" s="129"/>
      <c r="AH428" s="129"/>
      <c r="AI428" s="55" t="s">
        <v>17</v>
      </c>
      <c r="AJ428" s="86"/>
    </row>
    <row r="429" spans="1:36" ht="15.6" customHeight="1">
      <c r="A429" s="370" t="s">
        <v>279</v>
      </c>
      <c r="B429" s="371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2"/>
      <c r="AD429" s="54">
        <v>1180</v>
      </c>
      <c r="AE429" s="128"/>
      <c r="AF429" s="129"/>
      <c r="AG429" s="129"/>
      <c r="AH429" s="129"/>
      <c r="AI429" s="55" t="s">
        <v>6</v>
      </c>
      <c r="AJ429" s="86"/>
    </row>
    <row r="430" spans="1:36" ht="15.6" customHeight="1">
      <c r="A430" s="370" t="s">
        <v>280</v>
      </c>
      <c r="B430" s="371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2"/>
      <c r="AD430" s="54">
        <v>1181</v>
      </c>
      <c r="AE430" s="128"/>
      <c r="AF430" s="129"/>
      <c r="AG430" s="129"/>
      <c r="AH430" s="129"/>
      <c r="AI430" s="55" t="s">
        <v>17</v>
      </c>
      <c r="AJ430" s="86">
        <f>AE430-AE398</f>
        <v>0</v>
      </c>
    </row>
    <row r="431" spans="1:36" ht="15.6" customHeight="1">
      <c r="A431" s="370" t="s">
        <v>263</v>
      </c>
      <c r="B431" s="371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2"/>
      <c r="AD431" s="54">
        <v>1182</v>
      </c>
      <c r="AE431" s="128"/>
      <c r="AF431" s="129"/>
      <c r="AG431" s="129"/>
      <c r="AH431" s="129"/>
      <c r="AI431" s="55" t="s">
        <v>17</v>
      </c>
      <c r="AJ431" s="86">
        <f>AE431-AE410</f>
        <v>0</v>
      </c>
    </row>
    <row r="432" spans="1:36" ht="15.6" customHeight="1">
      <c r="A432" s="370" t="s">
        <v>229</v>
      </c>
      <c r="B432" s="371"/>
      <c r="C432" s="371"/>
      <c r="D432" s="371"/>
      <c r="E432" s="371"/>
      <c r="F432" s="371"/>
      <c r="G432" s="371"/>
      <c r="H432" s="371"/>
      <c r="I432" s="371"/>
      <c r="J432" s="371"/>
      <c r="K432" s="371"/>
      <c r="L432" s="371"/>
      <c r="M432" s="371"/>
      <c r="N432" s="371"/>
      <c r="O432" s="371"/>
      <c r="P432" s="371"/>
      <c r="Q432" s="371"/>
      <c r="R432" s="371"/>
      <c r="S432" s="371"/>
      <c r="T432" s="371"/>
      <c r="U432" s="371"/>
      <c r="V432" s="371"/>
      <c r="W432" s="371"/>
      <c r="X432" s="371"/>
      <c r="Y432" s="371"/>
      <c r="Z432" s="371"/>
      <c r="AA432" s="371"/>
      <c r="AB432" s="371"/>
      <c r="AC432" s="372"/>
      <c r="AD432" s="54">
        <v>1697</v>
      </c>
      <c r="AE432" s="128"/>
      <c r="AF432" s="129"/>
      <c r="AG432" s="129"/>
      <c r="AH432" s="129"/>
      <c r="AI432" s="55" t="s">
        <v>17</v>
      </c>
      <c r="AJ432" s="86">
        <f>AE432-AE372</f>
        <v>0</v>
      </c>
    </row>
    <row r="433" spans="1:36" ht="15.6" customHeight="1">
      <c r="A433" s="370" t="s">
        <v>281</v>
      </c>
      <c r="B433" s="371"/>
      <c r="C433" s="371"/>
      <c r="D433" s="371"/>
      <c r="E433" s="371"/>
      <c r="F433" s="371"/>
      <c r="G433" s="371"/>
      <c r="H433" s="371"/>
      <c r="I433" s="371"/>
      <c r="J433" s="371"/>
      <c r="K433" s="371"/>
      <c r="L433" s="371"/>
      <c r="M433" s="371"/>
      <c r="N433" s="371"/>
      <c r="O433" s="371"/>
      <c r="P433" s="371"/>
      <c r="Q433" s="371"/>
      <c r="R433" s="371"/>
      <c r="S433" s="371"/>
      <c r="T433" s="371"/>
      <c r="U433" s="371"/>
      <c r="V433" s="371"/>
      <c r="W433" s="371"/>
      <c r="X433" s="371"/>
      <c r="Y433" s="371"/>
      <c r="Z433" s="371"/>
      <c r="AA433" s="371"/>
      <c r="AB433" s="371"/>
      <c r="AC433" s="372"/>
      <c r="AD433" s="54">
        <v>1186</v>
      </c>
      <c r="AE433" s="128"/>
      <c r="AF433" s="129"/>
      <c r="AG433" s="129"/>
      <c r="AH433" s="129"/>
      <c r="AI433" s="55" t="s">
        <v>6</v>
      </c>
      <c r="AJ433" s="86">
        <f>AE433-F450</f>
        <v>0</v>
      </c>
    </row>
    <row r="434" spans="1:36" ht="15.6" customHeight="1">
      <c r="A434" s="370" t="s">
        <v>282</v>
      </c>
      <c r="B434" s="371"/>
      <c r="C434" s="371"/>
      <c r="D434" s="371"/>
      <c r="E434" s="371"/>
      <c r="F434" s="371"/>
      <c r="G434" s="371"/>
      <c r="H434" s="371"/>
      <c r="I434" s="371"/>
      <c r="J434" s="371"/>
      <c r="K434" s="371"/>
      <c r="L434" s="371"/>
      <c r="M434" s="371"/>
      <c r="N434" s="371"/>
      <c r="O434" s="371"/>
      <c r="P434" s="371"/>
      <c r="Q434" s="371"/>
      <c r="R434" s="371"/>
      <c r="S434" s="371"/>
      <c r="T434" s="371"/>
      <c r="U434" s="371"/>
      <c r="V434" s="371"/>
      <c r="W434" s="371"/>
      <c r="X434" s="371"/>
      <c r="Y434" s="371"/>
      <c r="Z434" s="371"/>
      <c r="AA434" s="371"/>
      <c r="AB434" s="371"/>
      <c r="AC434" s="372"/>
      <c r="AD434" s="54">
        <v>1187</v>
      </c>
      <c r="AE434" s="128"/>
      <c r="AF434" s="129"/>
      <c r="AG434" s="129"/>
      <c r="AH434" s="129"/>
      <c r="AI434" s="55" t="s">
        <v>17</v>
      </c>
      <c r="AJ434" s="86">
        <f>AE434-F451</f>
        <v>0</v>
      </c>
    </row>
    <row r="435" spans="1:36" ht="15.6" customHeight="1">
      <c r="A435" s="370" t="s">
        <v>234</v>
      </c>
      <c r="B435" s="371"/>
      <c r="C435" s="371"/>
      <c r="D435" s="371"/>
      <c r="E435" s="371"/>
      <c r="F435" s="371"/>
      <c r="G435" s="371"/>
      <c r="H435" s="371"/>
      <c r="I435" s="371"/>
      <c r="J435" s="371"/>
      <c r="K435" s="371"/>
      <c r="L435" s="371"/>
      <c r="M435" s="371"/>
      <c r="N435" s="371"/>
      <c r="O435" s="371"/>
      <c r="P435" s="371"/>
      <c r="Q435" s="371"/>
      <c r="R435" s="371"/>
      <c r="S435" s="371"/>
      <c r="T435" s="371"/>
      <c r="U435" s="371"/>
      <c r="V435" s="371"/>
      <c r="W435" s="371"/>
      <c r="X435" s="371"/>
      <c r="Y435" s="371"/>
      <c r="Z435" s="371"/>
      <c r="AA435" s="371"/>
      <c r="AB435" s="371"/>
      <c r="AC435" s="372"/>
      <c r="AD435" s="54">
        <v>1700</v>
      </c>
      <c r="AE435" s="128"/>
      <c r="AF435" s="129"/>
      <c r="AG435" s="129"/>
      <c r="AH435" s="129"/>
      <c r="AI435" s="55" t="s">
        <v>17</v>
      </c>
      <c r="AJ435" s="86">
        <f>AE435-AE378</f>
        <v>0</v>
      </c>
    </row>
    <row r="436" spans="1:36" ht="15.6" customHeight="1">
      <c r="A436" s="370" t="s">
        <v>283</v>
      </c>
      <c r="B436" s="371"/>
      <c r="C436" s="371"/>
      <c r="D436" s="371"/>
      <c r="E436" s="371"/>
      <c r="F436" s="371"/>
      <c r="G436" s="371"/>
      <c r="H436" s="371"/>
      <c r="I436" s="371"/>
      <c r="J436" s="371"/>
      <c r="K436" s="371"/>
      <c r="L436" s="371"/>
      <c r="M436" s="371"/>
      <c r="N436" s="371"/>
      <c r="O436" s="371"/>
      <c r="P436" s="371"/>
      <c r="Q436" s="371"/>
      <c r="R436" s="371"/>
      <c r="S436" s="371"/>
      <c r="T436" s="371"/>
      <c r="U436" s="371"/>
      <c r="V436" s="371"/>
      <c r="W436" s="371"/>
      <c r="X436" s="371"/>
      <c r="Y436" s="371"/>
      <c r="Z436" s="371"/>
      <c r="AA436" s="371"/>
      <c r="AB436" s="371"/>
      <c r="AC436" s="372"/>
      <c r="AD436" s="54">
        <v>1188</v>
      </c>
      <c r="AE436" s="128"/>
      <c r="AF436" s="129"/>
      <c r="AG436" s="129"/>
      <c r="AH436" s="129"/>
      <c r="AI436" s="55" t="s">
        <v>17</v>
      </c>
      <c r="AJ436" s="86"/>
    </row>
    <row r="437" spans="1:36" ht="15.6" customHeight="1">
      <c r="A437" s="370" t="s">
        <v>254</v>
      </c>
      <c r="B437" s="371"/>
      <c r="C437" s="371"/>
      <c r="D437" s="371"/>
      <c r="E437" s="371"/>
      <c r="F437" s="371"/>
      <c r="G437" s="371"/>
      <c r="H437" s="371"/>
      <c r="I437" s="371"/>
      <c r="J437" s="371"/>
      <c r="K437" s="371"/>
      <c r="L437" s="371"/>
      <c r="M437" s="371"/>
      <c r="N437" s="371"/>
      <c r="O437" s="371"/>
      <c r="P437" s="371"/>
      <c r="Q437" s="371"/>
      <c r="R437" s="371"/>
      <c r="S437" s="371"/>
      <c r="T437" s="371"/>
      <c r="U437" s="371"/>
      <c r="V437" s="371"/>
      <c r="W437" s="371"/>
      <c r="X437" s="371"/>
      <c r="Y437" s="371"/>
      <c r="Z437" s="371"/>
      <c r="AA437" s="371"/>
      <c r="AB437" s="371"/>
      <c r="AC437" s="372"/>
      <c r="AD437" s="54">
        <v>1701</v>
      </c>
      <c r="AE437" s="128"/>
      <c r="AF437" s="129"/>
      <c r="AG437" s="129"/>
      <c r="AH437" s="129"/>
      <c r="AI437" s="55" t="s">
        <v>6</v>
      </c>
      <c r="AJ437" s="86">
        <f>AE437-AE398</f>
        <v>0</v>
      </c>
    </row>
    <row r="438" spans="1:36" ht="15.6" customHeight="1">
      <c r="A438" s="370" t="s">
        <v>284</v>
      </c>
      <c r="B438" s="371"/>
      <c r="C438" s="371"/>
      <c r="D438" s="371"/>
      <c r="E438" s="371"/>
      <c r="F438" s="371"/>
      <c r="G438" s="371"/>
      <c r="H438" s="371"/>
      <c r="I438" s="371"/>
      <c r="J438" s="371"/>
      <c r="K438" s="371"/>
      <c r="L438" s="371"/>
      <c r="M438" s="371"/>
      <c r="N438" s="371"/>
      <c r="O438" s="371"/>
      <c r="P438" s="371"/>
      <c r="Q438" s="371"/>
      <c r="R438" s="371"/>
      <c r="S438" s="371"/>
      <c r="T438" s="371"/>
      <c r="U438" s="371"/>
      <c r="V438" s="371"/>
      <c r="W438" s="371"/>
      <c r="X438" s="371"/>
      <c r="Y438" s="371"/>
      <c r="Z438" s="371"/>
      <c r="AA438" s="371"/>
      <c r="AB438" s="371"/>
      <c r="AC438" s="372"/>
      <c r="AD438" s="54">
        <v>1702</v>
      </c>
      <c r="AE438" s="128"/>
      <c r="AF438" s="129"/>
      <c r="AG438" s="129"/>
      <c r="AH438" s="129"/>
      <c r="AI438" s="55" t="s">
        <v>6</v>
      </c>
      <c r="AJ438" s="86">
        <f>AE438-AE399</f>
        <v>0</v>
      </c>
    </row>
    <row r="439" spans="1:36" ht="15.6" customHeight="1">
      <c r="A439" s="370" t="s">
        <v>285</v>
      </c>
      <c r="B439" s="371"/>
      <c r="C439" s="371"/>
      <c r="D439" s="371"/>
      <c r="E439" s="371"/>
      <c r="F439" s="371"/>
      <c r="G439" s="371"/>
      <c r="H439" s="371"/>
      <c r="I439" s="371"/>
      <c r="J439" s="371"/>
      <c r="K439" s="371"/>
      <c r="L439" s="371"/>
      <c r="M439" s="371"/>
      <c r="N439" s="371"/>
      <c r="O439" s="371"/>
      <c r="P439" s="371"/>
      <c r="Q439" s="371"/>
      <c r="R439" s="371"/>
      <c r="S439" s="371"/>
      <c r="T439" s="371"/>
      <c r="U439" s="371"/>
      <c r="V439" s="371"/>
      <c r="W439" s="371"/>
      <c r="X439" s="371"/>
      <c r="Y439" s="371"/>
      <c r="Z439" s="371"/>
      <c r="AA439" s="371"/>
      <c r="AB439" s="371"/>
      <c r="AC439" s="372"/>
      <c r="AD439" s="54">
        <v>1189</v>
      </c>
      <c r="AE439" s="128"/>
      <c r="AF439" s="129"/>
      <c r="AG439" s="129"/>
      <c r="AH439" s="129"/>
      <c r="AI439" s="55" t="s">
        <v>6</v>
      </c>
      <c r="AJ439" s="86"/>
    </row>
    <row r="440" spans="1:36" ht="15.6" customHeight="1">
      <c r="A440" s="370" t="s">
        <v>286</v>
      </c>
      <c r="B440" s="371"/>
      <c r="C440" s="371"/>
      <c r="D440" s="371"/>
      <c r="E440" s="371"/>
      <c r="F440" s="371"/>
      <c r="G440" s="371"/>
      <c r="H440" s="371"/>
      <c r="I440" s="371"/>
      <c r="J440" s="371"/>
      <c r="K440" s="371"/>
      <c r="L440" s="371"/>
      <c r="M440" s="371"/>
      <c r="N440" s="371"/>
      <c r="O440" s="371"/>
      <c r="P440" s="371"/>
      <c r="Q440" s="371"/>
      <c r="R440" s="371"/>
      <c r="S440" s="371"/>
      <c r="T440" s="371"/>
      <c r="U440" s="371"/>
      <c r="V440" s="371"/>
      <c r="W440" s="371"/>
      <c r="X440" s="371"/>
      <c r="Y440" s="371"/>
      <c r="Z440" s="371"/>
      <c r="AA440" s="371"/>
      <c r="AB440" s="371"/>
      <c r="AC440" s="372"/>
      <c r="AD440" s="54">
        <v>1190</v>
      </c>
      <c r="AE440" s="128"/>
      <c r="AF440" s="129"/>
      <c r="AG440" s="129"/>
      <c r="AH440" s="129"/>
      <c r="AI440" s="55" t="s">
        <v>17</v>
      </c>
      <c r="AJ440" s="86"/>
    </row>
    <row r="441" spans="1:36" ht="15.6" customHeight="1">
      <c r="A441" s="370" t="s">
        <v>287</v>
      </c>
      <c r="B441" s="371"/>
      <c r="C441" s="371"/>
      <c r="D441" s="371"/>
      <c r="E441" s="371"/>
      <c r="F441" s="371"/>
      <c r="G441" s="371"/>
      <c r="H441" s="371"/>
      <c r="I441" s="371"/>
      <c r="J441" s="371"/>
      <c r="K441" s="371"/>
      <c r="L441" s="371"/>
      <c r="M441" s="371"/>
      <c r="N441" s="371"/>
      <c r="O441" s="371"/>
      <c r="P441" s="371"/>
      <c r="Q441" s="371"/>
      <c r="R441" s="371"/>
      <c r="S441" s="371"/>
      <c r="T441" s="371"/>
      <c r="U441" s="371"/>
      <c r="V441" s="371"/>
      <c r="W441" s="371"/>
      <c r="X441" s="371"/>
      <c r="Y441" s="371"/>
      <c r="Z441" s="371"/>
      <c r="AA441" s="371"/>
      <c r="AB441" s="371"/>
      <c r="AC441" s="372"/>
      <c r="AD441" s="54">
        <v>645</v>
      </c>
      <c r="AE441" s="128">
        <f>IF(SUM(AE419-AE420+AE421+AE422-AE423+AE424-AE425+AE426+AE427-AE428+AE429-AE430-AE431-AE432+AE433-AE434-AE435-AE436+AE437+AE438+AE439-AE440)&gt;0,SUM(AE419-AE420+AE421+AE422-AE423+AE424-AE425+AE426+AE427-AE428+AE429-AE430-AE431-AE432+AE433-AE434-AE435-AE436+AE437+AE438+AE439-AE440),0)</f>
        <v>0</v>
      </c>
      <c r="AF441" s="129"/>
      <c r="AG441" s="129"/>
      <c r="AH441" s="129"/>
      <c r="AI441" s="55" t="s">
        <v>19</v>
      </c>
      <c r="AJ441" s="86"/>
    </row>
    <row r="442" spans="1:36" ht="15.6" customHeight="1">
      <c r="A442" s="373" t="s">
        <v>288</v>
      </c>
      <c r="B442" s="374"/>
      <c r="C442" s="374"/>
      <c r="D442" s="374"/>
      <c r="E442" s="374"/>
      <c r="F442" s="374"/>
      <c r="G442" s="374"/>
      <c r="H442" s="374"/>
      <c r="I442" s="374"/>
      <c r="J442" s="374"/>
      <c r="K442" s="374"/>
      <c r="L442" s="374"/>
      <c r="M442" s="374"/>
      <c r="N442" s="374"/>
      <c r="O442" s="374"/>
      <c r="P442" s="374"/>
      <c r="Q442" s="374"/>
      <c r="R442" s="374"/>
      <c r="S442" s="374"/>
      <c r="T442" s="374"/>
      <c r="U442" s="374"/>
      <c r="V442" s="374"/>
      <c r="W442" s="374"/>
      <c r="X442" s="374"/>
      <c r="Y442" s="374"/>
      <c r="Z442" s="374"/>
      <c r="AA442" s="374"/>
      <c r="AB442" s="374"/>
      <c r="AC442" s="375"/>
      <c r="AD442" s="56">
        <v>646</v>
      </c>
      <c r="AE442" s="128">
        <f>IF(SUM(AE419-AE420+AE421+AE422-AE423+AE424-AE425+AE426+AE427-AE428+AE429-AE430-AE431-AE432+AE433-AE434-AE435-AE436+AE437+AE438+AE439-AE440)&lt;0,SUM(AE419-AE420+AE421+AE422-AE423+AE424-AE425+AE426+AE427-AE428+AE429-AE430-AE431-AE432+AE433-AE434-AE435-AE436+AE437+AE438+AE439-AE440),0)</f>
        <v>0</v>
      </c>
      <c r="AF442" s="129"/>
      <c r="AG442" s="129"/>
      <c r="AH442" s="129"/>
      <c r="AI442" s="57" t="s">
        <v>19</v>
      </c>
      <c r="AJ442" s="86"/>
    </row>
    <row r="443" spans="1:36">
      <c r="A443" s="130" t="s">
        <v>507</v>
      </c>
      <c r="B443" s="131"/>
      <c r="C443" s="131"/>
      <c r="D443" s="131"/>
      <c r="E443" s="131"/>
      <c r="F443" s="131"/>
      <c r="G443" s="131"/>
      <c r="H443" s="131"/>
      <c r="I443" s="131"/>
      <c r="J443" s="131"/>
      <c r="K443" s="131"/>
      <c r="L443" s="131"/>
      <c r="M443" s="131"/>
      <c r="N443" s="131"/>
      <c r="O443" s="131"/>
      <c r="P443" s="131"/>
      <c r="Q443" s="131"/>
      <c r="R443" s="131"/>
      <c r="S443" s="131"/>
      <c r="T443" s="131"/>
      <c r="U443" s="131"/>
      <c r="V443" s="131"/>
      <c r="W443" s="131"/>
      <c r="X443" s="131"/>
      <c r="Y443" s="131"/>
      <c r="Z443" s="131"/>
      <c r="AA443" s="131"/>
      <c r="AB443" s="131"/>
      <c r="AC443" s="131"/>
      <c r="AD443" s="131"/>
      <c r="AE443" s="131"/>
      <c r="AF443" s="131"/>
      <c r="AG443" s="131"/>
      <c r="AH443" s="131"/>
      <c r="AI443" s="132"/>
      <c r="AJ443" s="86"/>
    </row>
    <row r="444" spans="1:36">
      <c r="A444" s="376" t="s">
        <v>508</v>
      </c>
      <c r="B444" s="134"/>
      <c r="C444" s="134"/>
      <c r="D444" s="134"/>
      <c r="E444" s="134"/>
      <c r="F444" s="134"/>
      <c r="G444" s="134"/>
      <c r="H444" s="134"/>
      <c r="I444" s="134"/>
      <c r="J444" s="134"/>
      <c r="K444" s="134"/>
      <c r="L444" s="134"/>
      <c r="M444" s="134"/>
      <c r="N444" s="134"/>
      <c r="O444" s="134"/>
      <c r="P444" s="134"/>
      <c r="Q444" s="134"/>
      <c r="R444" s="134"/>
      <c r="S444" s="134"/>
      <c r="T444" s="134"/>
      <c r="U444" s="134"/>
      <c r="V444" s="134"/>
      <c r="W444" s="134"/>
      <c r="X444" s="134"/>
      <c r="Y444" s="134"/>
      <c r="Z444" s="134"/>
      <c r="AA444" s="134"/>
      <c r="AB444" s="134"/>
      <c r="AC444" s="134"/>
      <c r="AD444" s="134"/>
      <c r="AE444" s="134"/>
      <c r="AF444" s="134"/>
      <c r="AG444" s="134"/>
      <c r="AH444" s="134"/>
      <c r="AI444" s="135"/>
      <c r="AJ444" s="86"/>
    </row>
    <row r="445" spans="1:36">
      <c r="A445" s="377"/>
      <c r="B445" s="378"/>
      <c r="C445" s="378"/>
      <c r="D445" s="379"/>
      <c r="E445" s="386" t="s">
        <v>289</v>
      </c>
      <c r="F445" s="387"/>
      <c r="G445" s="387"/>
      <c r="H445" s="388"/>
      <c r="I445" s="386" t="s">
        <v>290</v>
      </c>
      <c r="J445" s="387"/>
      <c r="K445" s="387"/>
      <c r="L445" s="388"/>
      <c r="M445" s="395" t="s">
        <v>536</v>
      </c>
      <c r="N445" s="396"/>
      <c r="O445" s="396"/>
      <c r="P445" s="396"/>
      <c r="Q445" s="396"/>
      <c r="R445" s="396"/>
      <c r="S445" s="396"/>
      <c r="T445" s="396"/>
      <c r="U445" s="396"/>
      <c r="V445" s="396"/>
      <c r="W445" s="396"/>
      <c r="X445" s="396"/>
      <c r="Y445" s="396"/>
      <c r="Z445" s="396"/>
      <c r="AA445" s="396"/>
      <c r="AB445" s="396"/>
      <c r="AC445" s="396"/>
      <c r="AD445" s="396"/>
      <c r="AE445" s="397"/>
      <c r="AF445" s="398" t="s">
        <v>537</v>
      </c>
      <c r="AG445" s="399"/>
      <c r="AH445" s="400"/>
      <c r="AI445" s="407"/>
      <c r="AJ445" s="86"/>
    </row>
    <row r="446" spans="1:36">
      <c r="A446" s="380"/>
      <c r="B446" s="381"/>
      <c r="C446" s="381"/>
      <c r="D446" s="382"/>
      <c r="E446" s="389"/>
      <c r="F446" s="390"/>
      <c r="G446" s="390"/>
      <c r="H446" s="391"/>
      <c r="I446" s="389"/>
      <c r="J446" s="390"/>
      <c r="K446" s="390"/>
      <c r="L446" s="391"/>
      <c r="M446" s="410" t="s">
        <v>538</v>
      </c>
      <c r="N446" s="411"/>
      <c r="O446" s="411"/>
      <c r="P446" s="411"/>
      <c r="Q446" s="411"/>
      <c r="R446" s="411"/>
      <c r="S446" s="411"/>
      <c r="T446" s="411"/>
      <c r="U446" s="411"/>
      <c r="V446" s="411"/>
      <c r="W446" s="412"/>
      <c r="X446" s="413" t="s">
        <v>539</v>
      </c>
      <c r="Y446" s="414"/>
      <c r="Z446" s="414"/>
      <c r="AA446" s="415"/>
      <c r="AB446" s="413" t="s">
        <v>540</v>
      </c>
      <c r="AC446" s="414"/>
      <c r="AD446" s="414"/>
      <c r="AE446" s="415"/>
      <c r="AF446" s="401"/>
      <c r="AG446" s="402"/>
      <c r="AH446" s="403"/>
      <c r="AI446" s="408"/>
      <c r="AJ446" s="86"/>
    </row>
    <row r="447" spans="1:36" ht="30.6" customHeight="1">
      <c r="A447" s="383"/>
      <c r="B447" s="384"/>
      <c r="C447" s="384"/>
      <c r="D447" s="385"/>
      <c r="E447" s="392"/>
      <c r="F447" s="393"/>
      <c r="G447" s="393"/>
      <c r="H447" s="394"/>
      <c r="I447" s="392"/>
      <c r="J447" s="393"/>
      <c r="K447" s="393"/>
      <c r="L447" s="394"/>
      <c r="M447" s="416" t="s">
        <v>541</v>
      </c>
      <c r="N447" s="417"/>
      <c r="O447" s="418"/>
      <c r="P447" s="410" t="s">
        <v>542</v>
      </c>
      <c r="Q447" s="411"/>
      <c r="R447" s="411"/>
      <c r="S447" s="412"/>
      <c r="T447" s="410" t="s">
        <v>543</v>
      </c>
      <c r="U447" s="411"/>
      <c r="V447" s="411"/>
      <c r="W447" s="412"/>
      <c r="X447" s="404"/>
      <c r="Y447" s="405"/>
      <c r="Z447" s="405"/>
      <c r="AA447" s="406"/>
      <c r="AB447" s="404"/>
      <c r="AC447" s="405"/>
      <c r="AD447" s="405"/>
      <c r="AE447" s="406"/>
      <c r="AF447" s="404"/>
      <c r="AG447" s="405"/>
      <c r="AH447" s="406"/>
      <c r="AI447" s="409"/>
      <c r="AJ447" s="86"/>
    </row>
    <row r="448" spans="1:36" ht="25.5" customHeight="1">
      <c r="A448" s="302" t="s">
        <v>294</v>
      </c>
      <c r="B448" s="116"/>
      <c r="C448" s="116"/>
      <c r="D448" s="117"/>
      <c r="E448" s="10">
        <v>1200</v>
      </c>
      <c r="F448" s="128"/>
      <c r="G448" s="129"/>
      <c r="H448" s="129"/>
      <c r="I448" s="14">
        <v>1211</v>
      </c>
      <c r="J448" s="128"/>
      <c r="K448" s="129"/>
      <c r="L448" s="129"/>
      <c r="M448" s="10">
        <v>1221</v>
      </c>
      <c r="N448" s="128"/>
      <c r="O448" s="129"/>
      <c r="P448" s="14">
        <v>1730</v>
      </c>
      <c r="Q448" s="128"/>
      <c r="R448" s="129"/>
      <c r="S448" s="129"/>
      <c r="T448" s="14">
        <v>1731</v>
      </c>
      <c r="U448" s="128"/>
      <c r="V448" s="129"/>
      <c r="W448" s="129"/>
      <c r="X448" s="10">
        <v>1234</v>
      </c>
      <c r="Y448" s="128"/>
      <c r="Z448" s="129"/>
      <c r="AA448" s="129"/>
      <c r="AB448" s="11">
        <v>1246</v>
      </c>
      <c r="AC448" s="128"/>
      <c r="AD448" s="129"/>
      <c r="AE448" s="129"/>
      <c r="AF448" s="11">
        <v>1260</v>
      </c>
      <c r="AG448" s="128"/>
      <c r="AH448" s="129"/>
      <c r="AI448" s="64" t="s">
        <v>6</v>
      </c>
      <c r="AJ448" s="86"/>
    </row>
    <row r="449" spans="1:36" ht="23.25" customHeight="1">
      <c r="A449" s="302" t="s">
        <v>295</v>
      </c>
      <c r="B449" s="116"/>
      <c r="C449" s="116"/>
      <c r="D449" s="117"/>
      <c r="E449" s="419"/>
      <c r="F449" s="420"/>
      <c r="G449" s="420"/>
      <c r="H449" s="421"/>
      <c r="I449" s="419"/>
      <c r="J449" s="420"/>
      <c r="K449" s="420"/>
      <c r="L449" s="421"/>
      <c r="M449" s="10">
        <v>1222</v>
      </c>
      <c r="N449" s="128"/>
      <c r="O449" s="129"/>
      <c r="P449" s="419"/>
      <c r="Q449" s="420"/>
      <c r="R449" s="420"/>
      <c r="S449" s="421"/>
      <c r="T449" s="14">
        <v>1843</v>
      </c>
      <c r="U449" s="128"/>
      <c r="V449" s="129"/>
      <c r="W449" s="129"/>
      <c r="X449" s="10">
        <v>1235</v>
      </c>
      <c r="Y449" s="128"/>
      <c r="Z449" s="129"/>
      <c r="AA449" s="129"/>
      <c r="AB449" s="11">
        <v>1247</v>
      </c>
      <c r="AC449" s="128"/>
      <c r="AD449" s="129"/>
      <c r="AE449" s="129"/>
      <c r="AF449" s="419"/>
      <c r="AG449" s="420"/>
      <c r="AH449" s="420"/>
      <c r="AI449" s="64" t="s">
        <v>17</v>
      </c>
      <c r="AJ449" s="86"/>
    </row>
    <row r="450" spans="1:36" ht="14.45" customHeight="1">
      <c r="A450" s="357" t="s">
        <v>281</v>
      </c>
      <c r="B450" s="358"/>
      <c r="C450" s="358"/>
      <c r="D450" s="359"/>
      <c r="E450" s="10">
        <v>1202</v>
      </c>
      <c r="F450" s="128"/>
      <c r="G450" s="129"/>
      <c r="H450" s="129"/>
      <c r="I450" s="14">
        <v>1212</v>
      </c>
      <c r="J450" s="128"/>
      <c r="K450" s="129"/>
      <c r="L450" s="129"/>
      <c r="M450" s="10">
        <v>1224</v>
      </c>
      <c r="N450" s="128"/>
      <c r="O450" s="129"/>
      <c r="P450" s="14">
        <v>1733</v>
      </c>
      <c r="Q450" s="128"/>
      <c r="R450" s="129"/>
      <c r="S450" s="129"/>
      <c r="T450" s="14">
        <v>1734</v>
      </c>
      <c r="U450" s="128"/>
      <c r="V450" s="129"/>
      <c r="W450" s="129"/>
      <c r="X450" s="10">
        <v>1236</v>
      </c>
      <c r="Y450" s="128"/>
      <c r="Z450" s="129"/>
      <c r="AA450" s="129"/>
      <c r="AB450" s="11">
        <v>1248</v>
      </c>
      <c r="AC450" s="128"/>
      <c r="AD450" s="129"/>
      <c r="AE450" s="129"/>
      <c r="AF450" s="11">
        <v>1262</v>
      </c>
      <c r="AG450" s="128"/>
      <c r="AH450" s="129"/>
      <c r="AI450" s="64" t="s">
        <v>6</v>
      </c>
      <c r="AJ450" s="86"/>
    </row>
    <row r="451" spans="1:36" ht="24.75" customHeight="1">
      <c r="A451" s="154" t="s">
        <v>660</v>
      </c>
      <c r="B451" s="422"/>
      <c r="C451" s="422"/>
      <c r="D451" s="423"/>
      <c r="E451" s="6">
        <v>1203</v>
      </c>
      <c r="F451" s="128"/>
      <c r="G451" s="129"/>
      <c r="H451" s="129"/>
      <c r="I451" s="3">
        <v>1213</v>
      </c>
      <c r="J451" s="128"/>
      <c r="K451" s="129"/>
      <c r="L451" s="129"/>
      <c r="M451" s="6">
        <v>1225</v>
      </c>
      <c r="N451" s="128"/>
      <c r="O451" s="129"/>
      <c r="P451" s="3">
        <v>1735</v>
      </c>
      <c r="Q451" s="128"/>
      <c r="R451" s="129"/>
      <c r="S451" s="129"/>
      <c r="T451" s="3">
        <v>1736</v>
      </c>
      <c r="U451" s="128"/>
      <c r="V451" s="129"/>
      <c r="W451" s="129"/>
      <c r="X451" s="6">
        <v>1237</v>
      </c>
      <c r="Y451" s="128"/>
      <c r="Z451" s="129"/>
      <c r="AA451" s="129"/>
      <c r="AB451" s="2">
        <v>1249</v>
      </c>
      <c r="AC451" s="128"/>
      <c r="AD451" s="129"/>
      <c r="AE451" s="129"/>
      <c r="AF451" s="2">
        <v>1263</v>
      </c>
      <c r="AG451" s="128"/>
      <c r="AH451" s="129"/>
      <c r="AI451" s="47" t="s">
        <v>17</v>
      </c>
      <c r="AJ451" s="86"/>
    </row>
    <row r="452" spans="1:36" ht="14.45" customHeight="1">
      <c r="A452" s="424" t="s">
        <v>296</v>
      </c>
      <c r="B452" s="422"/>
      <c r="C452" s="422"/>
      <c r="D452" s="423"/>
      <c r="E452" s="6">
        <v>1204</v>
      </c>
      <c r="F452" s="128"/>
      <c r="G452" s="129"/>
      <c r="H452" s="129"/>
      <c r="I452" s="3">
        <v>1214</v>
      </c>
      <c r="J452" s="128"/>
      <c r="K452" s="129"/>
      <c r="L452" s="129"/>
      <c r="M452" s="6">
        <v>1226</v>
      </c>
      <c r="N452" s="128"/>
      <c r="O452" s="129"/>
      <c r="P452" s="3">
        <v>1737</v>
      </c>
      <c r="Q452" s="128"/>
      <c r="R452" s="129"/>
      <c r="S452" s="129"/>
      <c r="T452" s="3">
        <v>1738</v>
      </c>
      <c r="U452" s="128"/>
      <c r="V452" s="129"/>
      <c r="W452" s="129"/>
      <c r="X452" s="6">
        <v>1238</v>
      </c>
      <c r="Y452" s="128"/>
      <c r="Z452" s="129"/>
      <c r="AA452" s="129"/>
      <c r="AB452" s="2">
        <v>1250</v>
      </c>
      <c r="AC452" s="128"/>
      <c r="AD452" s="129"/>
      <c r="AE452" s="129"/>
      <c r="AF452" s="2">
        <v>1264</v>
      </c>
      <c r="AG452" s="128"/>
      <c r="AH452" s="129"/>
      <c r="AI452" s="47" t="s">
        <v>17</v>
      </c>
      <c r="AJ452" s="86"/>
    </row>
    <row r="453" spans="1:36" ht="14.45" customHeight="1">
      <c r="A453" s="357" t="s">
        <v>297</v>
      </c>
      <c r="B453" s="358"/>
      <c r="C453" s="358"/>
      <c r="D453" s="359"/>
      <c r="E453" s="6">
        <v>1205</v>
      </c>
      <c r="F453" s="128"/>
      <c r="G453" s="129"/>
      <c r="H453" s="129"/>
      <c r="I453" s="3">
        <v>1215</v>
      </c>
      <c r="J453" s="128"/>
      <c r="K453" s="129"/>
      <c r="L453" s="129"/>
      <c r="M453" s="425"/>
      <c r="N453" s="426"/>
      <c r="O453" s="426"/>
      <c r="P453" s="419"/>
      <c r="Q453" s="420"/>
      <c r="R453" s="420"/>
      <c r="S453" s="421"/>
      <c r="T453" s="3">
        <v>1740</v>
      </c>
      <c r="U453" s="128"/>
      <c r="V453" s="129"/>
      <c r="W453" s="129"/>
      <c r="X453" s="6">
        <v>1239</v>
      </c>
      <c r="Y453" s="128"/>
      <c r="Z453" s="129"/>
      <c r="AA453" s="129"/>
      <c r="AB453" s="2">
        <v>1251</v>
      </c>
      <c r="AC453" s="128"/>
      <c r="AD453" s="129"/>
      <c r="AE453" s="129"/>
      <c r="AF453" s="425"/>
      <c r="AG453" s="426"/>
      <c r="AH453" s="426"/>
      <c r="AI453" s="47" t="s">
        <v>6</v>
      </c>
      <c r="AJ453" s="86"/>
    </row>
    <row r="454" spans="1:36" ht="14.45" customHeight="1">
      <c r="A454" s="357" t="s">
        <v>298</v>
      </c>
      <c r="B454" s="358"/>
      <c r="C454" s="358"/>
      <c r="D454" s="359"/>
      <c r="E454" s="6">
        <v>1206</v>
      </c>
      <c r="F454" s="128"/>
      <c r="G454" s="129"/>
      <c r="H454" s="129"/>
      <c r="I454" s="3">
        <v>1216</v>
      </c>
      <c r="J454" s="128"/>
      <c r="K454" s="129"/>
      <c r="L454" s="129"/>
      <c r="M454" s="6">
        <v>1228</v>
      </c>
      <c r="N454" s="128"/>
      <c r="O454" s="129"/>
      <c r="P454" s="3">
        <v>1741</v>
      </c>
      <c r="Q454" s="128"/>
      <c r="R454" s="129"/>
      <c r="S454" s="129"/>
      <c r="T454" s="3">
        <v>1742</v>
      </c>
      <c r="U454" s="128"/>
      <c r="V454" s="129"/>
      <c r="W454" s="129"/>
      <c r="X454" s="6">
        <v>1240</v>
      </c>
      <c r="Y454" s="128"/>
      <c r="Z454" s="129"/>
      <c r="AA454" s="129"/>
      <c r="AB454" s="2">
        <v>1252</v>
      </c>
      <c r="AC454" s="128"/>
      <c r="AD454" s="129"/>
      <c r="AE454" s="129"/>
      <c r="AF454" s="2">
        <v>1265</v>
      </c>
      <c r="AG454" s="128"/>
      <c r="AH454" s="129"/>
      <c r="AI454" s="47" t="s">
        <v>6</v>
      </c>
      <c r="AJ454" s="86"/>
    </row>
    <row r="455" spans="1:36" ht="14.45" customHeight="1">
      <c r="A455" s="357" t="s">
        <v>299</v>
      </c>
      <c r="B455" s="358"/>
      <c r="C455" s="358"/>
      <c r="D455" s="359"/>
      <c r="E455" s="6">
        <v>1207</v>
      </c>
      <c r="F455" s="128"/>
      <c r="G455" s="129"/>
      <c r="H455" s="129"/>
      <c r="I455" s="3">
        <v>1217</v>
      </c>
      <c r="J455" s="128"/>
      <c r="K455" s="129"/>
      <c r="L455" s="129"/>
      <c r="M455" s="6">
        <v>1229</v>
      </c>
      <c r="N455" s="128"/>
      <c r="O455" s="129"/>
      <c r="P455" s="3">
        <v>1743</v>
      </c>
      <c r="Q455" s="128"/>
      <c r="R455" s="129"/>
      <c r="S455" s="129"/>
      <c r="T455" s="3">
        <v>1744</v>
      </c>
      <c r="U455" s="128"/>
      <c r="V455" s="129"/>
      <c r="W455" s="129"/>
      <c r="X455" s="6">
        <v>1241</v>
      </c>
      <c r="Y455" s="128"/>
      <c r="Z455" s="129"/>
      <c r="AA455" s="129"/>
      <c r="AB455" s="2">
        <v>1253</v>
      </c>
      <c r="AC455" s="128"/>
      <c r="AD455" s="129"/>
      <c r="AE455" s="129"/>
      <c r="AF455" s="2">
        <v>1266</v>
      </c>
      <c r="AG455" s="128"/>
      <c r="AH455" s="129"/>
      <c r="AI455" s="47" t="s">
        <v>17</v>
      </c>
      <c r="AJ455" s="86"/>
    </row>
    <row r="456" spans="1:36" ht="25.5" customHeight="1">
      <c r="A456" s="302" t="s">
        <v>300</v>
      </c>
      <c r="B456" s="116"/>
      <c r="C456" s="116"/>
      <c r="D456" s="117"/>
      <c r="E456" s="10">
        <v>1208</v>
      </c>
      <c r="F456" s="128"/>
      <c r="G456" s="129"/>
      <c r="H456" s="129"/>
      <c r="I456" s="14">
        <v>1218</v>
      </c>
      <c r="J456" s="128"/>
      <c r="K456" s="129"/>
      <c r="L456" s="129"/>
      <c r="M456" s="10">
        <v>1230</v>
      </c>
      <c r="N456" s="128"/>
      <c r="O456" s="129"/>
      <c r="P456" s="14">
        <v>1745</v>
      </c>
      <c r="Q456" s="128"/>
      <c r="R456" s="129"/>
      <c r="S456" s="129"/>
      <c r="T456" s="14">
        <v>1746</v>
      </c>
      <c r="U456" s="128"/>
      <c r="V456" s="129"/>
      <c r="W456" s="129"/>
      <c r="X456" s="10">
        <v>1242</v>
      </c>
      <c r="Y456" s="128"/>
      <c r="Z456" s="129"/>
      <c r="AA456" s="129"/>
      <c r="AB456" s="11">
        <v>1254</v>
      </c>
      <c r="AC456" s="128"/>
      <c r="AD456" s="129"/>
      <c r="AE456" s="129"/>
      <c r="AF456" s="11">
        <v>1267</v>
      </c>
      <c r="AG456" s="128"/>
      <c r="AH456" s="129"/>
      <c r="AI456" s="64" t="s">
        <v>17</v>
      </c>
      <c r="AJ456" s="86"/>
    </row>
    <row r="457" spans="1:36" ht="24" customHeight="1">
      <c r="A457" s="302" t="s">
        <v>301</v>
      </c>
      <c r="B457" s="116"/>
      <c r="C457" s="116"/>
      <c r="D457" s="117"/>
      <c r="E457" s="10">
        <v>1209</v>
      </c>
      <c r="F457" s="128"/>
      <c r="G457" s="129"/>
      <c r="H457" s="129"/>
      <c r="I457" s="14">
        <v>1219</v>
      </c>
      <c r="J457" s="128"/>
      <c r="K457" s="129"/>
      <c r="L457" s="129"/>
      <c r="M457" s="10">
        <v>1231</v>
      </c>
      <c r="N457" s="128"/>
      <c r="O457" s="129"/>
      <c r="P457" s="14">
        <v>1747</v>
      </c>
      <c r="Q457" s="128"/>
      <c r="R457" s="129"/>
      <c r="S457" s="129"/>
      <c r="T457" s="14">
        <v>1748</v>
      </c>
      <c r="U457" s="128"/>
      <c r="V457" s="129"/>
      <c r="W457" s="129"/>
      <c r="X457" s="10">
        <v>1243</v>
      </c>
      <c r="Y457" s="128"/>
      <c r="Z457" s="129"/>
      <c r="AA457" s="129"/>
      <c r="AB457" s="11">
        <v>1255</v>
      </c>
      <c r="AC457" s="128"/>
      <c r="AD457" s="129"/>
      <c r="AE457" s="129"/>
      <c r="AF457" s="11">
        <v>1268</v>
      </c>
      <c r="AG457" s="128"/>
      <c r="AH457" s="129"/>
      <c r="AI457" s="64" t="s">
        <v>17</v>
      </c>
      <c r="AJ457" s="86"/>
    </row>
    <row r="458" spans="1:36" ht="14.45" customHeight="1">
      <c r="A458" s="424" t="s">
        <v>302</v>
      </c>
      <c r="B458" s="422"/>
      <c r="C458" s="422"/>
      <c r="D458" s="423"/>
      <c r="E458" s="6">
        <v>1210</v>
      </c>
      <c r="F458" s="128">
        <f>IF(SUM(F448+F450-F451-F452+F453+F454-F455-F456-F457)&gt;0,SUM(F448+F450-F451-F452+F453+F454-F455-F456-F457),0)</f>
        <v>0</v>
      </c>
      <c r="G458" s="129"/>
      <c r="H458" s="129"/>
      <c r="I458" s="3">
        <v>1220</v>
      </c>
      <c r="J458" s="128">
        <f>IF(SUM(J448+J450-J451-J452+J453+J454-J455-J456-J457)&gt;0,SUM(J448+J450-J451-J452+J453+J454-J455-J456-J457),0)</f>
        <v>0</v>
      </c>
      <c r="K458" s="129"/>
      <c r="L458" s="129"/>
      <c r="M458" s="6">
        <v>1232</v>
      </c>
      <c r="N458" s="128">
        <f>IF(SUM(N448-N449+N450-N451-N452+N454-N455-N456-N457)&gt;0,SUM(N448-N449+N450-N451-N452+N454-N455-N456-N457),0)</f>
        <v>0</v>
      </c>
      <c r="O458" s="129"/>
      <c r="P458" s="3">
        <v>1749</v>
      </c>
      <c r="Q458" s="128">
        <f>IF(SUM(Q448+Q450-Q451-Q452+Q454-Q455-Q456-Q457)&gt;0,SUM(Q448+Q450-Q451-Q452+Q454-Q455-Q456-Q457),0)</f>
        <v>0</v>
      </c>
      <c r="R458" s="129"/>
      <c r="S458" s="129"/>
      <c r="T458" s="3">
        <v>1750</v>
      </c>
      <c r="U458" s="128">
        <f>IF(SUM(U448+U450-U451-U452+U453+U454-U455-U456-U457)&gt;0,SUM(U448+U450-U451-U452+U453+U454-U455-U456-U457),0)</f>
        <v>0</v>
      </c>
      <c r="V458" s="129"/>
      <c r="W458" s="129"/>
      <c r="X458" s="6">
        <v>1244</v>
      </c>
      <c r="Y458" s="128">
        <f>IF(SUM(Y448-Y449+Y450-Y451-Y452+Y453+Y454-Y455-Y456-Y457)&gt;0,SUM(Y448-Y449+Y450-Y451-Y452+Y453+Y454-Y455-Y456-Y457),0)</f>
        <v>0</v>
      </c>
      <c r="Z458" s="129"/>
      <c r="AA458" s="129"/>
      <c r="AB458" s="2">
        <v>1256</v>
      </c>
      <c r="AC458" s="128">
        <f>IF(SUM(AC448-AC449+AC450-AC451-AC452+AC453+AC454-AC455-AC456-AC457)&gt;0,SUM(AC448-AC449+AC450-AC451-AC452+AC453+AC454-AC455-AC456-AC457),0)</f>
        <v>0</v>
      </c>
      <c r="AD458" s="129"/>
      <c r="AE458" s="129"/>
      <c r="AF458" s="2">
        <v>1269</v>
      </c>
      <c r="AG458" s="128">
        <f>IF(SUM(AG448+AG450-AG451-AG452+AG454-AG455-AG456-AG457)&gt;0,SUM(AG448+AG450-AG451-AG452+AG454-AG455-AG456-AG457),0)</f>
        <v>0</v>
      </c>
      <c r="AH458" s="129"/>
      <c r="AI458" s="47" t="s">
        <v>19</v>
      </c>
      <c r="AJ458" s="86"/>
    </row>
    <row r="459" spans="1:36" ht="14.45" customHeight="1">
      <c r="A459" s="361" t="s">
        <v>303</v>
      </c>
      <c r="B459" s="362"/>
      <c r="C459" s="362"/>
      <c r="D459" s="363"/>
      <c r="E459" s="419"/>
      <c r="F459" s="420"/>
      <c r="G459" s="420"/>
      <c r="H459" s="421"/>
      <c r="I459" s="419"/>
      <c r="J459" s="420"/>
      <c r="K459" s="420"/>
      <c r="L459" s="421"/>
      <c r="M459" s="27">
        <v>1233</v>
      </c>
      <c r="N459" s="427">
        <f>IF(SUM(N448-N449+N450-N451-N452+N454-N455-N456-N457)&lt;0,SUM(N448-N449+N450-N451-N452+N454-N455-N456-N457),0)</f>
        <v>0</v>
      </c>
      <c r="O459" s="428"/>
      <c r="P459" s="419"/>
      <c r="Q459" s="420"/>
      <c r="R459" s="420"/>
      <c r="S459" s="421"/>
      <c r="T459" s="15">
        <v>1844</v>
      </c>
      <c r="U459" s="128">
        <f>IF(SUM(U448+U450-U451-U452+U453+U454-U455-U456-U457)&lt;0,SUM(U448+U450-U451-U452+U453+U454-U455-U456-U457),0)</f>
        <v>0</v>
      </c>
      <c r="V459" s="129"/>
      <c r="W459" s="129"/>
      <c r="X459" s="27">
        <v>1245</v>
      </c>
      <c r="Y459" s="128">
        <f>IF(SUM(Y448-Y449+Y450-Y451-Y452+Y453+Y454-Y455-Y456-Y457)&lt;0,SUM(Y448-Y449+Y450-Y451-Y452+Y453+Y454-Y455-Y456-Y457),0)</f>
        <v>0</v>
      </c>
      <c r="Z459" s="129"/>
      <c r="AA459" s="129"/>
      <c r="AB459" s="16">
        <v>1257</v>
      </c>
      <c r="AC459" s="128">
        <f>IF(SUM(AC448-AC449+AC450-AC451-AC452+AC453+AC454-AC455-AC456-AC457)&lt;0,SUM(AC448-AC449+AC450-AC451-AC452+AC453+AC454-AC455-AC456-AC457),0)</f>
        <v>0</v>
      </c>
      <c r="AD459" s="129"/>
      <c r="AE459" s="129"/>
      <c r="AF459" s="425"/>
      <c r="AG459" s="426"/>
      <c r="AH459" s="426"/>
      <c r="AI459" s="65" t="s">
        <v>19</v>
      </c>
      <c r="AJ459" s="86"/>
    </row>
    <row r="460" spans="1:36">
      <c r="A460" s="130" t="s">
        <v>513</v>
      </c>
      <c r="B460" s="131"/>
      <c r="C460" s="131"/>
      <c r="D460" s="131"/>
      <c r="E460" s="131"/>
      <c r="F460" s="131"/>
      <c r="G460" s="131"/>
      <c r="H460" s="131"/>
      <c r="I460" s="131"/>
      <c r="J460" s="131"/>
      <c r="K460" s="131"/>
      <c r="L460" s="131"/>
      <c r="M460" s="131"/>
      <c r="N460" s="131"/>
      <c r="O460" s="131"/>
      <c r="P460" s="131"/>
      <c r="Q460" s="131"/>
      <c r="R460" s="131"/>
      <c r="S460" s="131"/>
      <c r="T460" s="131"/>
      <c r="U460" s="131"/>
      <c r="V460" s="131"/>
      <c r="W460" s="131"/>
      <c r="X460" s="131"/>
      <c r="Y460" s="131"/>
      <c r="Z460" s="131"/>
      <c r="AA460" s="131"/>
      <c r="AB460" s="131"/>
      <c r="AC460" s="131"/>
      <c r="AD460" s="131"/>
      <c r="AE460" s="131"/>
      <c r="AF460" s="131"/>
      <c r="AG460" s="131"/>
      <c r="AH460" s="131"/>
      <c r="AI460" s="132"/>
      <c r="AJ460" s="86"/>
    </row>
    <row r="461" spans="1:36">
      <c r="A461" s="133" t="s">
        <v>514</v>
      </c>
      <c r="B461" s="134"/>
      <c r="C461" s="134"/>
      <c r="D461" s="134"/>
      <c r="E461" s="134"/>
      <c r="F461" s="134"/>
      <c r="G461" s="134"/>
      <c r="H461" s="134"/>
      <c r="I461" s="134"/>
      <c r="J461" s="134"/>
      <c r="K461" s="134"/>
      <c r="L461" s="134"/>
      <c r="M461" s="134"/>
      <c r="N461" s="134"/>
      <c r="O461" s="134"/>
      <c r="P461" s="134"/>
      <c r="Q461" s="134"/>
      <c r="R461" s="134"/>
      <c r="S461" s="134"/>
      <c r="T461" s="134"/>
      <c r="U461" s="134"/>
      <c r="V461" s="134"/>
      <c r="W461" s="134"/>
      <c r="X461" s="134"/>
      <c r="Y461" s="134"/>
      <c r="Z461" s="134"/>
      <c r="AA461" s="134"/>
      <c r="AB461" s="134"/>
      <c r="AC461" s="134"/>
      <c r="AD461" s="134"/>
      <c r="AE461" s="134"/>
      <c r="AF461" s="134"/>
      <c r="AG461" s="134"/>
      <c r="AH461" s="134"/>
      <c r="AI461" s="135"/>
      <c r="AJ461" s="86"/>
    </row>
    <row r="462" spans="1:36">
      <c r="A462" s="377"/>
      <c r="B462" s="378"/>
      <c r="C462" s="378"/>
      <c r="D462" s="379"/>
      <c r="E462" s="429" t="s">
        <v>304</v>
      </c>
      <c r="F462" s="430"/>
      <c r="G462" s="430"/>
      <c r="H462" s="430"/>
      <c r="I462" s="430"/>
      <c r="J462" s="430"/>
      <c r="K462" s="430"/>
      <c r="L462" s="430"/>
      <c r="M462" s="430"/>
      <c r="N462" s="430"/>
      <c r="O462" s="430"/>
      <c r="P462" s="430"/>
      <c r="Q462" s="430"/>
      <c r="R462" s="430"/>
      <c r="S462" s="430"/>
      <c r="T462" s="430"/>
      <c r="U462" s="430"/>
      <c r="V462" s="430"/>
      <c r="W462" s="431"/>
      <c r="X462" s="432" t="s">
        <v>305</v>
      </c>
      <c r="Y462" s="433"/>
      <c r="Z462" s="433"/>
      <c r="AA462" s="433"/>
      <c r="AB462" s="433"/>
      <c r="AC462" s="433"/>
      <c r="AD462" s="433"/>
      <c r="AE462" s="433"/>
      <c r="AF462" s="433"/>
      <c r="AG462" s="433"/>
      <c r="AH462" s="434"/>
      <c r="AI462" s="435"/>
      <c r="AJ462" s="86"/>
    </row>
    <row r="463" spans="1:36">
      <c r="A463" s="380"/>
      <c r="B463" s="381"/>
      <c r="C463" s="381"/>
      <c r="D463" s="382"/>
      <c r="E463" s="438" t="s">
        <v>306</v>
      </c>
      <c r="F463" s="439"/>
      <c r="G463" s="439"/>
      <c r="H463" s="439"/>
      <c r="I463" s="439"/>
      <c r="J463" s="439"/>
      <c r="K463" s="439"/>
      <c r="L463" s="440"/>
      <c r="M463" s="441" t="s">
        <v>307</v>
      </c>
      <c r="N463" s="442"/>
      <c r="O463" s="442"/>
      <c r="P463" s="442"/>
      <c r="Q463" s="442"/>
      <c r="R463" s="442"/>
      <c r="S463" s="443"/>
      <c r="T463" s="444" t="s">
        <v>308</v>
      </c>
      <c r="U463" s="445"/>
      <c r="V463" s="445"/>
      <c r="W463" s="446"/>
      <c r="X463" s="450" t="s">
        <v>309</v>
      </c>
      <c r="Y463" s="451"/>
      <c r="Z463" s="451"/>
      <c r="AA463" s="452"/>
      <c r="AB463" s="450" t="s">
        <v>310</v>
      </c>
      <c r="AC463" s="451"/>
      <c r="AD463" s="451"/>
      <c r="AE463" s="452"/>
      <c r="AF463" s="444" t="s">
        <v>308</v>
      </c>
      <c r="AG463" s="445"/>
      <c r="AH463" s="446"/>
      <c r="AI463" s="436"/>
      <c r="AJ463" s="86"/>
    </row>
    <row r="464" spans="1:36" ht="21.6" customHeight="1">
      <c r="A464" s="383"/>
      <c r="B464" s="384"/>
      <c r="C464" s="384"/>
      <c r="D464" s="385"/>
      <c r="E464" s="98" t="s">
        <v>309</v>
      </c>
      <c r="F464" s="99"/>
      <c r="G464" s="99"/>
      <c r="H464" s="100"/>
      <c r="I464" s="456" t="s">
        <v>310</v>
      </c>
      <c r="J464" s="457"/>
      <c r="K464" s="457"/>
      <c r="L464" s="458"/>
      <c r="M464" s="456" t="s">
        <v>309</v>
      </c>
      <c r="N464" s="457"/>
      <c r="O464" s="458"/>
      <c r="P464" s="456" t="s">
        <v>310</v>
      </c>
      <c r="Q464" s="457"/>
      <c r="R464" s="457"/>
      <c r="S464" s="458"/>
      <c r="T464" s="447"/>
      <c r="U464" s="448"/>
      <c r="V464" s="448"/>
      <c r="W464" s="449"/>
      <c r="X464" s="453"/>
      <c r="Y464" s="454"/>
      <c r="Z464" s="454"/>
      <c r="AA464" s="455"/>
      <c r="AB464" s="453"/>
      <c r="AC464" s="454"/>
      <c r="AD464" s="454"/>
      <c r="AE464" s="455"/>
      <c r="AF464" s="447"/>
      <c r="AG464" s="448"/>
      <c r="AH464" s="449"/>
      <c r="AI464" s="437"/>
      <c r="AJ464" s="86"/>
    </row>
    <row r="465" spans="1:36" ht="24" customHeight="1">
      <c r="A465" s="370" t="s">
        <v>311</v>
      </c>
      <c r="B465" s="371"/>
      <c r="C465" s="371"/>
      <c r="D465" s="372"/>
      <c r="E465" s="10">
        <v>1270</v>
      </c>
      <c r="F465" s="128"/>
      <c r="G465" s="129"/>
      <c r="H465" s="129"/>
      <c r="I465" s="14">
        <v>1279</v>
      </c>
      <c r="J465" s="128"/>
      <c r="K465" s="129"/>
      <c r="L465" s="129"/>
      <c r="M465" s="10">
        <v>1288</v>
      </c>
      <c r="N465" s="128"/>
      <c r="O465" s="129"/>
      <c r="P465" s="14">
        <v>1301</v>
      </c>
      <c r="Q465" s="128"/>
      <c r="R465" s="129"/>
      <c r="S465" s="129"/>
      <c r="T465" s="14">
        <v>1313</v>
      </c>
      <c r="U465" s="128"/>
      <c r="V465" s="129"/>
      <c r="W465" s="129"/>
      <c r="X465" s="10">
        <v>1324</v>
      </c>
      <c r="Y465" s="128"/>
      <c r="Z465" s="129"/>
      <c r="AA465" s="129"/>
      <c r="AB465" s="11">
        <v>1335</v>
      </c>
      <c r="AC465" s="128"/>
      <c r="AD465" s="129"/>
      <c r="AE465" s="129"/>
      <c r="AF465" s="11">
        <v>1346</v>
      </c>
      <c r="AG465" s="128"/>
      <c r="AH465" s="129"/>
      <c r="AI465" s="12" t="s">
        <v>6</v>
      </c>
      <c r="AJ465" s="86"/>
    </row>
    <row r="466" spans="1:36" ht="23.25" customHeight="1">
      <c r="A466" s="462" t="s">
        <v>312</v>
      </c>
      <c r="B466" s="463"/>
      <c r="C466" s="463"/>
      <c r="D466" s="464"/>
      <c r="E466" s="6">
        <v>1821</v>
      </c>
      <c r="F466" s="128"/>
      <c r="G466" s="129"/>
      <c r="H466" s="129"/>
      <c r="I466" s="3">
        <v>1822</v>
      </c>
      <c r="J466" s="128"/>
      <c r="K466" s="129"/>
      <c r="L466" s="129"/>
      <c r="M466" s="6">
        <v>1289</v>
      </c>
      <c r="N466" s="128"/>
      <c r="O466" s="129"/>
      <c r="P466" s="3">
        <v>1302</v>
      </c>
      <c r="Q466" s="128"/>
      <c r="R466" s="129"/>
      <c r="S466" s="129"/>
      <c r="T466" s="419"/>
      <c r="U466" s="420"/>
      <c r="V466" s="420"/>
      <c r="W466" s="421"/>
      <c r="X466" s="419"/>
      <c r="Y466" s="420"/>
      <c r="Z466" s="420"/>
      <c r="AA466" s="421"/>
      <c r="AB466" s="419"/>
      <c r="AC466" s="420"/>
      <c r="AD466" s="420"/>
      <c r="AE466" s="421"/>
      <c r="AF466" s="419"/>
      <c r="AG466" s="420"/>
      <c r="AH466" s="420"/>
      <c r="AI466" s="4" t="s">
        <v>17</v>
      </c>
      <c r="AJ466" s="86"/>
    </row>
    <row r="467" spans="1:36" ht="15" customHeight="1">
      <c r="A467" s="459" t="s">
        <v>281</v>
      </c>
      <c r="B467" s="460"/>
      <c r="C467" s="460"/>
      <c r="D467" s="461"/>
      <c r="E467" s="6">
        <v>1271</v>
      </c>
      <c r="F467" s="128"/>
      <c r="G467" s="129"/>
      <c r="H467" s="129"/>
      <c r="I467" s="3">
        <v>1280</v>
      </c>
      <c r="J467" s="128"/>
      <c r="K467" s="129"/>
      <c r="L467" s="129"/>
      <c r="M467" s="6">
        <v>1290</v>
      </c>
      <c r="N467" s="128"/>
      <c r="O467" s="129"/>
      <c r="P467" s="3">
        <v>1303</v>
      </c>
      <c r="Q467" s="128"/>
      <c r="R467" s="129"/>
      <c r="S467" s="129"/>
      <c r="T467" s="3">
        <v>1314</v>
      </c>
      <c r="U467" s="128"/>
      <c r="V467" s="129"/>
      <c r="W467" s="129"/>
      <c r="X467" s="6">
        <v>1326</v>
      </c>
      <c r="Y467" s="128"/>
      <c r="Z467" s="129"/>
      <c r="AA467" s="129"/>
      <c r="AB467" s="2">
        <v>1337</v>
      </c>
      <c r="AC467" s="128"/>
      <c r="AD467" s="129"/>
      <c r="AE467" s="129"/>
      <c r="AF467" s="2">
        <v>1347</v>
      </c>
      <c r="AG467" s="128"/>
      <c r="AH467" s="129"/>
      <c r="AI467" s="4" t="s">
        <v>6</v>
      </c>
      <c r="AJ467" s="86"/>
    </row>
    <row r="468" spans="1:36" ht="24.75" customHeight="1">
      <c r="A468" s="465" t="s">
        <v>660</v>
      </c>
      <c r="B468" s="466"/>
      <c r="C468" s="466"/>
      <c r="D468" s="467"/>
      <c r="E468" s="6">
        <v>1272</v>
      </c>
      <c r="F468" s="128"/>
      <c r="G468" s="129"/>
      <c r="H468" s="129"/>
      <c r="I468" s="3">
        <v>1281</v>
      </c>
      <c r="J468" s="128"/>
      <c r="K468" s="129"/>
      <c r="L468" s="129"/>
      <c r="M468" s="6">
        <v>1291</v>
      </c>
      <c r="N468" s="128"/>
      <c r="O468" s="129"/>
      <c r="P468" s="3">
        <v>1304</v>
      </c>
      <c r="Q468" s="128"/>
      <c r="R468" s="129"/>
      <c r="S468" s="129"/>
      <c r="T468" s="3">
        <v>1315</v>
      </c>
      <c r="U468" s="128"/>
      <c r="V468" s="129"/>
      <c r="W468" s="129"/>
      <c r="X468" s="6">
        <v>1327</v>
      </c>
      <c r="Y468" s="128"/>
      <c r="Z468" s="129"/>
      <c r="AA468" s="129"/>
      <c r="AB468" s="2">
        <v>1338</v>
      </c>
      <c r="AC468" s="128"/>
      <c r="AD468" s="129"/>
      <c r="AE468" s="129"/>
      <c r="AF468" s="2">
        <v>1348</v>
      </c>
      <c r="AG468" s="128"/>
      <c r="AH468" s="129"/>
      <c r="AI468" s="4" t="s">
        <v>17</v>
      </c>
      <c r="AJ468" s="86"/>
    </row>
    <row r="469" spans="1:36" ht="15" customHeight="1">
      <c r="A469" s="459" t="s">
        <v>313</v>
      </c>
      <c r="B469" s="460"/>
      <c r="C469" s="460"/>
      <c r="D469" s="461"/>
      <c r="E469" s="419"/>
      <c r="F469" s="420"/>
      <c r="G469" s="420"/>
      <c r="H469" s="420"/>
      <c r="I469" s="419"/>
      <c r="J469" s="420"/>
      <c r="K469" s="420"/>
      <c r="L469" s="420"/>
      <c r="M469" s="10">
        <v>1292</v>
      </c>
      <c r="N469" s="128"/>
      <c r="O469" s="129"/>
      <c r="P469" s="14">
        <v>1305</v>
      </c>
      <c r="Q469" s="128"/>
      <c r="R469" s="129"/>
      <c r="S469" s="129"/>
      <c r="T469" s="14">
        <v>1316</v>
      </c>
      <c r="U469" s="128"/>
      <c r="V469" s="129"/>
      <c r="W469" s="129"/>
      <c r="X469" s="419"/>
      <c r="Y469" s="420"/>
      <c r="Z469" s="420"/>
      <c r="AA469" s="421"/>
      <c r="AB469" s="419"/>
      <c r="AC469" s="420"/>
      <c r="AD469" s="420"/>
      <c r="AE469" s="421"/>
      <c r="AF469" s="419"/>
      <c r="AG469" s="420"/>
      <c r="AH469" s="420"/>
      <c r="AI469" s="12" t="s">
        <v>6</v>
      </c>
      <c r="AJ469" s="86"/>
    </row>
    <row r="470" spans="1:36" ht="15" customHeight="1">
      <c r="A470" s="459" t="s">
        <v>314</v>
      </c>
      <c r="B470" s="460"/>
      <c r="C470" s="460"/>
      <c r="D470" s="461"/>
      <c r="E470" s="10">
        <v>1273</v>
      </c>
      <c r="F470" s="128"/>
      <c r="G470" s="129"/>
      <c r="H470" s="129"/>
      <c r="I470" s="14">
        <v>1282</v>
      </c>
      <c r="J470" s="128"/>
      <c r="K470" s="129"/>
      <c r="L470" s="129"/>
      <c r="M470" s="10">
        <v>1293</v>
      </c>
      <c r="N470" s="128"/>
      <c r="O470" s="129"/>
      <c r="P470" s="14">
        <v>1306</v>
      </c>
      <c r="Q470" s="128"/>
      <c r="R470" s="129"/>
      <c r="S470" s="129"/>
      <c r="T470" s="14">
        <v>1317</v>
      </c>
      <c r="U470" s="128"/>
      <c r="V470" s="129"/>
      <c r="W470" s="129"/>
      <c r="X470" s="10">
        <v>1328</v>
      </c>
      <c r="Y470" s="128"/>
      <c r="Z470" s="129"/>
      <c r="AA470" s="129"/>
      <c r="AB470" s="11">
        <v>1339</v>
      </c>
      <c r="AC470" s="128"/>
      <c r="AD470" s="129"/>
      <c r="AE470" s="129"/>
      <c r="AF470" s="11">
        <v>1349</v>
      </c>
      <c r="AG470" s="128"/>
      <c r="AH470" s="129"/>
      <c r="AI470" s="12" t="s">
        <v>6</v>
      </c>
      <c r="AJ470" s="86"/>
    </row>
    <row r="471" spans="1:36" ht="15" customHeight="1">
      <c r="A471" s="459" t="s">
        <v>298</v>
      </c>
      <c r="B471" s="460"/>
      <c r="C471" s="460"/>
      <c r="D471" s="461"/>
      <c r="E471" s="6">
        <v>1274</v>
      </c>
      <c r="F471" s="128"/>
      <c r="G471" s="129"/>
      <c r="H471" s="129"/>
      <c r="I471" s="3">
        <v>1283</v>
      </c>
      <c r="J471" s="128"/>
      <c r="K471" s="129"/>
      <c r="L471" s="129"/>
      <c r="M471" s="6">
        <v>1294</v>
      </c>
      <c r="N471" s="128"/>
      <c r="O471" s="129"/>
      <c r="P471" s="3">
        <v>1307</v>
      </c>
      <c r="Q471" s="128"/>
      <c r="R471" s="129"/>
      <c r="S471" s="129"/>
      <c r="T471" s="3">
        <v>1318</v>
      </c>
      <c r="U471" s="128"/>
      <c r="V471" s="129"/>
      <c r="W471" s="129"/>
      <c r="X471" s="6">
        <v>1329</v>
      </c>
      <c r="Y471" s="128"/>
      <c r="Z471" s="129"/>
      <c r="AA471" s="129"/>
      <c r="AB471" s="2">
        <v>1340</v>
      </c>
      <c r="AC471" s="128"/>
      <c r="AD471" s="129"/>
      <c r="AE471" s="129"/>
      <c r="AF471" s="2">
        <v>1350</v>
      </c>
      <c r="AG471" s="128"/>
      <c r="AH471" s="129"/>
      <c r="AI471" s="4" t="s">
        <v>6</v>
      </c>
      <c r="AJ471" s="86"/>
    </row>
    <row r="472" spans="1:36" ht="15" customHeight="1">
      <c r="A472" s="459" t="s">
        <v>299</v>
      </c>
      <c r="B472" s="460"/>
      <c r="C472" s="460"/>
      <c r="D472" s="461"/>
      <c r="E472" s="6">
        <v>1275</v>
      </c>
      <c r="F472" s="128"/>
      <c r="G472" s="129"/>
      <c r="H472" s="129"/>
      <c r="I472" s="3">
        <v>1284</v>
      </c>
      <c r="J472" s="128"/>
      <c r="K472" s="129"/>
      <c r="L472" s="129"/>
      <c r="M472" s="6">
        <v>1295</v>
      </c>
      <c r="N472" s="128"/>
      <c r="O472" s="129"/>
      <c r="P472" s="3">
        <v>1308</v>
      </c>
      <c r="Q472" s="128"/>
      <c r="R472" s="129"/>
      <c r="S472" s="129"/>
      <c r="T472" s="3">
        <v>1319</v>
      </c>
      <c r="U472" s="128"/>
      <c r="V472" s="129"/>
      <c r="W472" s="129"/>
      <c r="X472" s="6">
        <v>1330</v>
      </c>
      <c r="Y472" s="128"/>
      <c r="Z472" s="129"/>
      <c r="AA472" s="129"/>
      <c r="AB472" s="2">
        <v>1341</v>
      </c>
      <c r="AC472" s="128"/>
      <c r="AD472" s="129"/>
      <c r="AE472" s="129"/>
      <c r="AF472" s="2">
        <v>1351</v>
      </c>
      <c r="AG472" s="128"/>
      <c r="AH472" s="129"/>
      <c r="AI472" s="4" t="s">
        <v>17</v>
      </c>
      <c r="AJ472" s="86"/>
    </row>
    <row r="473" spans="1:36" ht="24.75" customHeight="1">
      <c r="A473" s="465" t="s">
        <v>661</v>
      </c>
      <c r="B473" s="466"/>
      <c r="C473" s="466"/>
      <c r="D473" s="467"/>
      <c r="E473" s="10">
        <v>1276</v>
      </c>
      <c r="F473" s="128"/>
      <c r="G473" s="129"/>
      <c r="H473" s="129"/>
      <c r="I473" s="14">
        <v>1285</v>
      </c>
      <c r="J473" s="128"/>
      <c r="K473" s="129"/>
      <c r="L473" s="129"/>
      <c r="M473" s="10">
        <v>1296</v>
      </c>
      <c r="N473" s="128"/>
      <c r="O473" s="129"/>
      <c r="P473" s="14">
        <v>1309</v>
      </c>
      <c r="Q473" s="128"/>
      <c r="R473" s="129"/>
      <c r="S473" s="129"/>
      <c r="T473" s="14">
        <v>1320</v>
      </c>
      <c r="U473" s="128"/>
      <c r="V473" s="129"/>
      <c r="W473" s="129"/>
      <c r="X473" s="10">
        <v>1331</v>
      </c>
      <c r="Y473" s="128"/>
      <c r="Z473" s="129"/>
      <c r="AA473" s="129"/>
      <c r="AB473" s="11">
        <v>1342</v>
      </c>
      <c r="AC473" s="128"/>
      <c r="AD473" s="129"/>
      <c r="AE473" s="129"/>
      <c r="AF473" s="11">
        <v>1352</v>
      </c>
      <c r="AG473" s="128"/>
      <c r="AH473" s="129"/>
      <c r="AI473" s="12" t="s">
        <v>17</v>
      </c>
      <c r="AJ473" s="86"/>
    </row>
    <row r="474" spans="1:36" ht="35.25" customHeight="1">
      <c r="A474" s="462" t="s">
        <v>315</v>
      </c>
      <c r="B474" s="463"/>
      <c r="C474" s="463"/>
      <c r="D474" s="464"/>
      <c r="E474" s="10">
        <v>1277</v>
      </c>
      <c r="F474" s="128"/>
      <c r="G474" s="129"/>
      <c r="H474" s="129"/>
      <c r="I474" s="14">
        <v>1286</v>
      </c>
      <c r="J474" s="128"/>
      <c r="K474" s="129"/>
      <c r="L474" s="129"/>
      <c r="M474" s="10">
        <v>1297</v>
      </c>
      <c r="N474" s="128"/>
      <c r="O474" s="129"/>
      <c r="P474" s="14">
        <v>1310</v>
      </c>
      <c r="Q474" s="128"/>
      <c r="R474" s="129"/>
      <c r="S474" s="129"/>
      <c r="T474" s="14">
        <v>1321</v>
      </c>
      <c r="U474" s="128"/>
      <c r="V474" s="129"/>
      <c r="W474" s="129"/>
      <c r="X474" s="10">
        <v>1332</v>
      </c>
      <c r="Y474" s="128"/>
      <c r="Z474" s="129"/>
      <c r="AA474" s="129"/>
      <c r="AB474" s="11">
        <v>1343</v>
      </c>
      <c r="AC474" s="128"/>
      <c r="AD474" s="129"/>
      <c r="AE474" s="129"/>
      <c r="AF474" s="11">
        <v>1353</v>
      </c>
      <c r="AG474" s="128"/>
      <c r="AH474" s="129"/>
      <c r="AI474" s="12" t="s">
        <v>17</v>
      </c>
      <c r="AJ474" s="86"/>
    </row>
    <row r="475" spans="1:36" ht="26.25" customHeight="1">
      <c r="A475" s="370" t="s">
        <v>316</v>
      </c>
      <c r="B475" s="371"/>
      <c r="C475" s="371"/>
      <c r="D475" s="372"/>
      <c r="E475" s="419"/>
      <c r="F475" s="420"/>
      <c r="G475" s="420"/>
      <c r="H475" s="420"/>
      <c r="I475" s="419"/>
      <c r="J475" s="420"/>
      <c r="K475" s="420"/>
      <c r="L475" s="420"/>
      <c r="M475" s="10">
        <v>1298</v>
      </c>
      <c r="N475" s="128"/>
      <c r="O475" s="129"/>
      <c r="P475" s="14">
        <v>1311</v>
      </c>
      <c r="Q475" s="128"/>
      <c r="R475" s="129"/>
      <c r="S475" s="129"/>
      <c r="T475" s="14">
        <v>1322</v>
      </c>
      <c r="U475" s="128"/>
      <c r="V475" s="129"/>
      <c r="W475" s="129"/>
      <c r="X475" s="10">
        <v>1333</v>
      </c>
      <c r="Y475" s="128"/>
      <c r="Z475" s="129"/>
      <c r="AA475" s="129"/>
      <c r="AB475" s="11">
        <v>1344</v>
      </c>
      <c r="AC475" s="128"/>
      <c r="AD475" s="129"/>
      <c r="AE475" s="129"/>
      <c r="AF475" s="11">
        <v>1354</v>
      </c>
      <c r="AG475" s="128"/>
      <c r="AH475" s="129"/>
      <c r="AI475" s="12" t="s">
        <v>17</v>
      </c>
      <c r="AJ475" s="86"/>
    </row>
    <row r="476" spans="1:36" ht="15" customHeight="1">
      <c r="A476" s="468" t="s">
        <v>302</v>
      </c>
      <c r="B476" s="466"/>
      <c r="C476" s="466"/>
      <c r="D476" s="467"/>
      <c r="E476" s="6">
        <v>1278</v>
      </c>
      <c r="F476" s="128">
        <f>IF(SUM(F465-F466+F467-F468+F470+F471-F472-F473-F474)&gt;0,SUM(F465-F466+F467-F468+F470+F471-F472-F473-F474),0)</f>
        <v>0</v>
      </c>
      <c r="G476" s="129"/>
      <c r="H476" s="129"/>
      <c r="I476" s="3">
        <v>1287</v>
      </c>
      <c r="J476" s="128">
        <f>IF(SUM(J465-J466+J467-J468+J470+J471-J472-J473-J474)&gt;0,SUM(J465-J466+J467-J468+J470+J471-J472-J473-J474),0)</f>
        <v>0</v>
      </c>
      <c r="K476" s="129"/>
      <c r="L476" s="129"/>
      <c r="M476" s="6">
        <v>1312</v>
      </c>
      <c r="N476" s="128">
        <f>IF(SUM(N465-N466+N467-N468+N469+N470+N471-N472-N473-N474+N475)&gt;0,SUM(N465-N466+N467-N468+N469+N470+N471-N472-N473-N474+N475),0)</f>
        <v>0</v>
      </c>
      <c r="O476" s="129"/>
      <c r="P476" s="3">
        <v>1300</v>
      </c>
      <c r="Q476" s="128">
        <f>IF(SUM(Q465-Q466+Q467-Q468+Q469+Q470+Q471-Q472-Q473-Q474+Q475)&gt;0,SUM(Q465-Q466+Q467-Q468+Q469+Q470+Q471-Q472-Q473-Q474+Q475),0)</f>
        <v>0</v>
      </c>
      <c r="R476" s="129"/>
      <c r="S476" s="241"/>
      <c r="T476" s="3">
        <v>1323</v>
      </c>
      <c r="U476" s="128">
        <f>IF(SUM(U465+U467-U468+U469+U470+U471-U472-U473-U474+U475)&gt;0,SUM(U465+U467-U468+U469+U470+U471-U472-U473-U474+U475),0)</f>
        <v>0</v>
      </c>
      <c r="V476" s="129"/>
      <c r="W476" s="241"/>
      <c r="X476" s="6">
        <v>1334</v>
      </c>
      <c r="Y476" s="128">
        <f>IF(SUM(Y465+Y467-Y468+Y470+Y471-Y472-Y473-Y474+Y475)&gt;0,SUM(Y465+Y467-Y468+Y470+Y471-Y472-Y473-Y474+Y475),0)</f>
        <v>0</v>
      </c>
      <c r="Z476" s="129"/>
      <c r="AA476" s="241"/>
      <c r="AB476" s="2">
        <v>1345</v>
      </c>
      <c r="AC476" s="128">
        <f>IF(SUM(AC465+AC467-AC468+AC470+AC471-AC472-AC473-AC474+AC475)&gt;0,SUM(AC465+AC467-AC468+AC470+AC471-AC472-AC473-AC474+AC475),0)</f>
        <v>0</v>
      </c>
      <c r="AD476" s="129"/>
      <c r="AE476" s="241"/>
      <c r="AF476" s="2">
        <v>1355</v>
      </c>
      <c r="AG476" s="128">
        <f>IF(SUM(AG465+AG467-AG468+AG470+AG471-AG472-AG473-AG474+AG475)&gt;0,SUM(AG465+AG467-AG468+AG470+AG471-AG472-AG473-AG474+AG475),0)</f>
        <v>0</v>
      </c>
      <c r="AH476" s="129"/>
      <c r="AI476" s="4" t="s">
        <v>19</v>
      </c>
      <c r="AJ476" s="86"/>
    </row>
    <row r="477" spans="1:36" ht="15" customHeight="1">
      <c r="A477" s="469" t="s">
        <v>317</v>
      </c>
      <c r="B477" s="470"/>
      <c r="C477" s="470"/>
      <c r="D477" s="471"/>
      <c r="E477" s="7">
        <v>1723</v>
      </c>
      <c r="F477" s="128">
        <f>IF(SUM(F465-F466+F467-F468+F470+F471-F472-F473-F474)&lt;0,SUM(F465-F466+F467-F468+F470+F471-F472-F473-F474),0)</f>
        <v>0</v>
      </c>
      <c r="G477" s="129"/>
      <c r="H477" s="129"/>
      <c r="I477" s="24">
        <v>1724</v>
      </c>
      <c r="J477" s="128">
        <f>IF(SUM(J465-J466+J467-J468+J470+J471-J472-J473-J474)&lt;0,SUM(J465-J466+J467-J468+J470+J471-J472-J473-J474),0)</f>
        <v>0</v>
      </c>
      <c r="K477" s="129"/>
      <c r="L477" s="129"/>
      <c r="M477" s="7">
        <v>1299</v>
      </c>
      <c r="N477" s="128">
        <f>IF(SUM(N465-N466+N467-N468+N469+N470+N471-N472-N473-N474+N475)&lt;0,SUM(N465-N466+N467-N468+N469+N470+N471-N472-N473-N474+N475),0)</f>
        <v>0</v>
      </c>
      <c r="O477" s="129"/>
      <c r="P477" s="24">
        <v>1373</v>
      </c>
      <c r="Q477" s="128">
        <f>IF(SUM(Q465-Q466+Q467-Q468+Q469+Q470+Q471-Q472-Q473-Q474+Q475)&lt;0,SUM(Q465-Q466+Q467-Q468+Q469+Q470+Q471-Q472-Q473-Q474+Q475),0)</f>
        <v>0</v>
      </c>
      <c r="R477" s="129"/>
      <c r="S477" s="129"/>
      <c r="T477" s="419"/>
      <c r="U477" s="420"/>
      <c r="V477" s="420"/>
      <c r="W477" s="421"/>
      <c r="X477" s="419"/>
      <c r="Y477" s="420"/>
      <c r="Z477" s="420"/>
      <c r="AA477" s="421"/>
      <c r="AB477" s="419"/>
      <c r="AC477" s="420"/>
      <c r="AD477" s="420"/>
      <c r="AE477" s="421"/>
      <c r="AF477" s="419"/>
      <c r="AG477" s="420"/>
      <c r="AH477" s="420"/>
      <c r="AI477" s="13" t="s">
        <v>19</v>
      </c>
      <c r="AJ477" s="86"/>
    </row>
    <row r="478" spans="1:36">
      <c r="A478" s="130" t="s">
        <v>515</v>
      </c>
      <c r="B478" s="131"/>
      <c r="C478" s="131"/>
      <c r="D478" s="131"/>
      <c r="E478" s="131"/>
      <c r="F478" s="131"/>
      <c r="G478" s="131"/>
      <c r="H478" s="131"/>
      <c r="I478" s="131"/>
      <c r="J478" s="131"/>
      <c r="K478" s="131"/>
      <c r="L478" s="131"/>
      <c r="M478" s="131"/>
      <c r="N478" s="131"/>
      <c r="O478" s="131"/>
      <c r="P478" s="131"/>
      <c r="Q478" s="131"/>
      <c r="R478" s="131"/>
      <c r="S478" s="131"/>
      <c r="T478" s="131"/>
      <c r="U478" s="131"/>
      <c r="V478" s="131"/>
      <c r="W478" s="131"/>
      <c r="X478" s="131"/>
      <c r="Y478" s="131"/>
      <c r="Z478" s="131"/>
      <c r="AA478" s="131"/>
      <c r="AB478" s="131"/>
      <c r="AC478" s="131"/>
      <c r="AD478" s="131"/>
      <c r="AE478" s="131"/>
      <c r="AF478" s="131"/>
      <c r="AG478" s="131"/>
      <c r="AH478" s="131"/>
      <c r="AI478" s="132"/>
    </row>
    <row r="479" spans="1:36">
      <c r="A479" s="472" t="s">
        <v>318</v>
      </c>
      <c r="B479" s="473"/>
      <c r="C479" s="473"/>
      <c r="D479" s="473"/>
      <c r="E479" s="473"/>
      <c r="F479" s="473"/>
      <c r="G479" s="473"/>
      <c r="H479" s="473"/>
      <c r="I479" s="473"/>
      <c r="J479" s="473"/>
      <c r="K479" s="473"/>
      <c r="L479" s="473"/>
      <c r="M479" s="473"/>
      <c r="N479" s="473"/>
      <c r="O479" s="473"/>
      <c r="P479" s="473"/>
      <c r="Q479" s="473"/>
      <c r="R479" s="473"/>
      <c r="S479" s="473"/>
      <c r="T479" s="473"/>
      <c r="U479" s="473"/>
      <c r="V479" s="473"/>
      <c r="W479" s="473"/>
      <c r="X479" s="473"/>
      <c r="Y479" s="473"/>
      <c r="Z479" s="473"/>
      <c r="AA479" s="473"/>
      <c r="AB479" s="473"/>
      <c r="AC479" s="473"/>
      <c r="AD479" s="473"/>
      <c r="AE479" s="473"/>
      <c r="AF479" s="473"/>
      <c r="AG479" s="473"/>
      <c r="AH479" s="473"/>
      <c r="AI479" s="474"/>
    </row>
    <row r="480" spans="1:36" ht="23.45" customHeight="1">
      <c r="A480" s="475"/>
      <c r="B480" s="476"/>
      <c r="C480" s="476"/>
      <c r="D480" s="476"/>
      <c r="E480" s="476"/>
      <c r="F480" s="476"/>
      <c r="G480" s="476"/>
      <c r="H480" s="476"/>
      <c r="I480" s="476"/>
      <c r="J480" s="476"/>
      <c r="K480" s="476"/>
      <c r="L480" s="476"/>
      <c r="M480" s="476"/>
      <c r="N480" s="476"/>
      <c r="O480" s="476"/>
      <c r="P480" s="476"/>
      <c r="Q480" s="476"/>
      <c r="R480" s="476"/>
      <c r="S480" s="476"/>
      <c r="T480" s="476"/>
      <c r="U480" s="476"/>
      <c r="V480" s="476"/>
      <c r="W480" s="476"/>
      <c r="X480" s="476"/>
      <c r="Y480" s="476"/>
      <c r="Z480" s="476"/>
      <c r="AA480" s="476"/>
      <c r="AB480" s="476"/>
      <c r="AC480" s="477"/>
      <c r="AD480" s="28"/>
      <c r="AE480" s="478" t="s">
        <v>319</v>
      </c>
      <c r="AF480" s="479"/>
      <c r="AG480" s="479"/>
      <c r="AH480" s="480"/>
      <c r="AI480" s="25"/>
    </row>
    <row r="481" spans="1:35" ht="14.1" customHeight="1">
      <c r="A481" s="481" t="s">
        <v>544</v>
      </c>
      <c r="B481" s="482"/>
      <c r="C481" s="482"/>
      <c r="D481" s="482"/>
      <c r="E481" s="482"/>
      <c r="F481" s="482"/>
      <c r="G481" s="482"/>
      <c r="H481" s="482"/>
      <c r="I481" s="482"/>
      <c r="J481" s="482"/>
      <c r="K481" s="482"/>
      <c r="L481" s="482"/>
      <c r="M481" s="482"/>
      <c r="N481" s="482"/>
      <c r="O481" s="482"/>
      <c r="P481" s="482"/>
      <c r="Q481" s="482"/>
      <c r="R481" s="482"/>
      <c r="S481" s="482"/>
      <c r="T481" s="482"/>
      <c r="U481" s="482"/>
      <c r="V481" s="482"/>
      <c r="W481" s="482"/>
      <c r="X481" s="482"/>
      <c r="Y481" s="482"/>
      <c r="Z481" s="482"/>
      <c r="AA481" s="482"/>
      <c r="AB481" s="482"/>
      <c r="AC481" s="483"/>
      <c r="AD481" s="63">
        <v>1400</v>
      </c>
      <c r="AE481" s="128"/>
      <c r="AF481" s="129"/>
      <c r="AG481" s="129"/>
      <c r="AH481" s="129"/>
      <c r="AI481" s="4" t="s">
        <v>6</v>
      </c>
    </row>
    <row r="482" spans="1:35" ht="14.1" customHeight="1">
      <c r="A482" s="481" t="s">
        <v>545</v>
      </c>
      <c r="B482" s="482"/>
      <c r="C482" s="482"/>
      <c r="D482" s="482"/>
      <c r="E482" s="482"/>
      <c r="F482" s="482"/>
      <c r="G482" s="482"/>
      <c r="H482" s="482"/>
      <c r="I482" s="482"/>
      <c r="J482" s="482"/>
      <c r="K482" s="482"/>
      <c r="L482" s="482"/>
      <c r="M482" s="482"/>
      <c r="N482" s="482"/>
      <c r="O482" s="482"/>
      <c r="P482" s="482"/>
      <c r="Q482" s="482"/>
      <c r="R482" s="482"/>
      <c r="S482" s="482"/>
      <c r="T482" s="482"/>
      <c r="U482" s="482"/>
      <c r="V482" s="482"/>
      <c r="W482" s="482"/>
      <c r="X482" s="482"/>
      <c r="Y482" s="482"/>
      <c r="Z482" s="482"/>
      <c r="AA482" s="482"/>
      <c r="AB482" s="482"/>
      <c r="AC482" s="483"/>
      <c r="AD482" s="63">
        <v>1817</v>
      </c>
      <c r="AE482" s="128"/>
      <c r="AF482" s="129"/>
      <c r="AG482" s="129"/>
      <c r="AH482" s="129"/>
      <c r="AI482" s="4" t="s">
        <v>6</v>
      </c>
    </row>
    <row r="483" spans="1:35" ht="14.1" customHeight="1">
      <c r="A483" s="481" t="s">
        <v>546</v>
      </c>
      <c r="B483" s="482"/>
      <c r="C483" s="482"/>
      <c r="D483" s="482"/>
      <c r="E483" s="482"/>
      <c r="F483" s="482"/>
      <c r="G483" s="482"/>
      <c r="H483" s="482"/>
      <c r="I483" s="482"/>
      <c r="J483" s="482"/>
      <c r="K483" s="482"/>
      <c r="L483" s="482"/>
      <c r="M483" s="482"/>
      <c r="N483" s="482"/>
      <c r="O483" s="482"/>
      <c r="P483" s="482"/>
      <c r="Q483" s="482"/>
      <c r="R483" s="482"/>
      <c r="S483" s="482"/>
      <c r="T483" s="482"/>
      <c r="U483" s="482"/>
      <c r="V483" s="482"/>
      <c r="W483" s="482"/>
      <c r="X483" s="482"/>
      <c r="Y483" s="482"/>
      <c r="Z483" s="482"/>
      <c r="AA483" s="482"/>
      <c r="AB483" s="482"/>
      <c r="AC483" s="483"/>
      <c r="AD483" s="63">
        <v>1401</v>
      </c>
      <c r="AE483" s="128"/>
      <c r="AF483" s="129"/>
      <c r="AG483" s="129"/>
      <c r="AH483" s="129"/>
      <c r="AI483" s="4" t="s">
        <v>6</v>
      </c>
    </row>
    <row r="484" spans="1:35" ht="14.1" customHeight="1">
      <c r="A484" s="481" t="s">
        <v>547</v>
      </c>
      <c r="B484" s="482"/>
      <c r="C484" s="482"/>
      <c r="D484" s="482"/>
      <c r="E484" s="482"/>
      <c r="F484" s="482"/>
      <c r="G484" s="482"/>
      <c r="H484" s="482"/>
      <c r="I484" s="482"/>
      <c r="J484" s="482"/>
      <c r="K484" s="482"/>
      <c r="L484" s="482"/>
      <c r="M484" s="482"/>
      <c r="N484" s="482"/>
      <c r="O484" s="482"/>
      <c r="P484" s="482"/>
      <c r="Q484" s="482"/>
      <c r="R484" s="482"/>
      <c r="S484" s="482"/>
      <c r="T484" s="482"/>
      <c r="U484" s="482"/>
      <c r="V484" s="482"/>
      <c r="W484" s="482"/>
      <c r="X484" s="482"/>
      <c r="Y484" s="482"/>
      <c r="Z484" s="482"/>
      <c r="AA484" s="482"/>
      <c r="AB484" s="482"/>
      <c r="AC484" s="483"/>
      <c r="AD484" s="63">
        <v>1402</v>
      </c>
      <c r="AE484" s="128"/>
      <c r="AF484" s="129"/>
      <c r="AG484" s="129"/>
      <c r="AH484" s="129"/>
      <c r="AI484" s="4" t="s">
        <v>6</v>
      </c>
    </row>
    <row r="485" spans="1:35" ht="14.1" customHeight="1">
      <c r="A485" s="481" t="s">
        <v>548</v>
      </c>
      <c r="B485" s="482"/>
      <c r="C485" s="482"/>
      <c r="D485" s="482"/>
      <c r="E485" s="482"/>
      <c r="F485" s="482"/>
      <c r="G485" s="482"/>
      <c r="H485" s="482"/>
      <c r="I485" s="482"/>
      <c r="J485" s="482"/>
      <c r="K485" s="482"/>
      <c r="L485" s="482"/>
      <c r="M485" s="482"/>
      <c r="N485" s="482"/>
      <c r="O485" s="482"/>
      <c r="P485" s="482"/>
      <c r="Q485" s="482"/>
      <c r="R485" s="482"/>
      <c r="S485" s="482"/>
      <c r="T485" s="482"/>
      <c r="U485" s="482"/>
      <c r="V485" s="482"/>
      <c r="W485" s="482"/>
      <c r="X485" s="482"/>
      <c r="Y485" s="482"/>
      <c r="Z485" s="482"/>
      <c r="AA485" s="482"/>
      <c r="AB485" s="482"/>
      <c r="AC485" s="483"/>
      <c r="AD485" s="63">
        <v>1403</v>
      </c>
      <c r="AE485" s="128"/>
      <c r="AF485" s="129"/>
      <c r="AG485" s="129"/>
      <c r="AH485" s="129"/>
      <c r="AI485" s="4" t="s">
        <v>6</v>
      </c>
    </row>
    <row r="486" spans="1:35" ht="14.1" customHeight="1">
      <c r="A486" s="481" t="s">
        <v>549</v>
      </c>
      <c r="B486" s="482"/>
      <c r="C486" s="482"/>
      <c r="D486" s="482"/>
      <c r="E486" s="482"/>
      <c r="F486" s="482"/>
      <c r="G486" s="482"/>
      <c r="H486" s="482"/>
      <c r="I486" s="482"/>
      <c r="J486" s="482"/>
      <c r="K486" s="482"/>
      <c r="L486" s="482"/>
      <c r="M486" s="482"/>
      <c r="N486" s="482"/>
      <c r="O486" s="482"/>
      <c r="P486" s="482"/>
      <c r="Q486" s="482"/>
      <c r="R486" s="482"/>
      <c r="S486" s="482"/>
      <c r="T486" s="482"/>
      <c r="U486" s="482"/>
      <c r="V486" s="482"/>
      <c r="W486" s="482"/>
      <c r="X486" s="482"/>
      <c r="Y486" s="482"/>
      <c r="Z486" s="482"/>
      <c r="AA486" s="482"/>
      <c r="AB486" s="482"/>
      <c r="AC486" s="483"/>
      <c r="AD486" s="63">
        <v>1587</v>
      </c>
      <c r="AE486" s="128"/>
      <c r="AF486" s="129"/>
      <c r="AG486" s="129"/>
      <c r="AH486" s="129"/>
      <c r="AI486" s="4" t="s">
        <v>6</v>
      </c>
    </row>
    <row r="487" spans="1:35" ht="14.1" customHeight="1">
      <c r="A487" s="481" t="s">
        <v>550</v>
      </c>
      <c r="B487" s="482"/>
      <c r="C487" s="482"/>
      <c r="D487" s="482"/>
      <c r="E487" s="482"/>
      <c r="F487" s="482"/>
      <c r="G487" s="482"/>
      <c r="H487" s="482"/>
      <c r="I487" s="482"/>
      <c r="J487" s="482"/>
      <c r="K487" s="482"/>
      <c r="L487" s="482"/>
      <c r="M487" s="482"/>
      <c r="N487" s="482"/>
      <c r="O487" s="482"/>
      <c r="P487" s="482"/>
      <c r="Q487" s="482"/>
      <c r="R487" s="482"/>
      <c r="S487" s="482"/>
      <c r="T487" s="482"/>
      <c r="U487" s="482"/>
      <c r="V487" s="482"/>
      <c r="W487" s="482"/>
      <c r="X487" s="482"/>
      <c r="Y487" s="482"/>
      <c r="Z487" s="482"/>
      <c r="AA487" s="482"/>
      <c r="AB487" s="482"/>
      <c r="AC487" s="483"/>
      <c r="AD487" s="63">
        <v>1588</v>
      </c>
      <c r="AE487" s="128"/>
      <c r="AF487" s="129"/>
      <c r="AG487" s="129"/>
      <c r="AH487" s="129"/>
      <c r="AI487" s="4" t="s">
        <v>6</v>
      </c>
    </row>
    <row r="488" spans="1:35" ht="14.1" customHeight="1">
      <c r="A488" s="481" t="s">
        <v>551</v>
      </c>
      <c r="B488" s="482"/>
      <c r="C488" s="482"/>
      <c r="D488" s="482"/>
      <c r="E488" s="482"/>
      <c r="F488" s="482"/>
      <c r="G488" s="482"/>
      <c r="H488" s="482"/>
      <c r="I488" s="482"/>
      <c r="J488" s="482"/>
      <c r="K488" s="482"/>
      <c r="L488" s="482"/>
      <c r="M488" s="482"/>
      <c r="N488" s="482"/>
      <c r="O488" s="482"/>
      <c r="P488" s="482"/>
      <c r="Q488" s="482"/>
      <c r="R488" s="482"/>
      <c r="S488" s="482"/>
      <c r="T488" s="482"/>
      <c r="U488" s="482"/>
      <c r="V488" s="482"/>
      <c r="W488" s="482"/>
      <c r="X488" s="482"/>
      <c r="Y488" s="482"/>
      <c r="Z488" s="482"/>
      <c r="AA488" s="482"/>
      <c r="AB488" s="482"/>
      <c r="AC488" s="483"/>
      <c r="AD488" s="63">
        <v>1404</v>
      </c>
      <c r="AE488" s="128"/>
      <c r="AF488" s="129"/>
      <c r="AG488" s="129"/>
      <c r="AH488" s="129"/>
      <c r="AI488" s="4" t="s">
        <v>6</v>
      </c>
    </row>
    <row r="489" spans="1:35" ht="14.1" customHeight="1">
      <c r="A489" s="481" t="s">
        <v>552</v>
      </c>
      <c r="B489" s="482"/>
      <c r="C489" s="482"/>
      <c r="D489" s="482"/>
      <c r="E489" s="482"/>
      <c r="F489" s="482"/>
      <c r="G489" s="482"/>
      <c r="H489" s="482"/>
      <c r="I489" s="482"/>
      <c r="J489" s="482"/>
      <c r="K489" s="482"/>
      <c r="L489" s="482"/>
      <c r="M489" s="482"/>
      <c r="N489" s="482"/>
      <c r="O489" s="482"/>
      <c r="P489" s="482"/>
      <c r="Q489" s="482"/>
      <c r="R489" s="482"/>
      <c r="S489" s="482"/>
      <c r="T489" s="482"/>
      <c r="U489" s="482"/>
      <c r="V489" s="482"/>
      <c r="W489" s="482"/>
      <c r="X489" s="482"/>
      <c r="Y489" s="482"/>
      <c r="Z489" s="482"/>
      <c r="AA489" s="482"/>
      <c r="AB489" s="482"/>
      <c r="AC489" s="483"/>
      <c r="AD489" s="63">
        <v>1405</v>
      </c>
      <c r="AE489" s="128"/>
      <c r="AF489" s="129"/>
      <c r="AG489" s="129"/>
      <c r="AH489" s="129"/>
      <c r="AI489" s="4" t="s">
        <v>6</v>
      </c>
    </row>
    <row r="490" spans="1:35" ht="14.1" customHeight="1">
      <c r="A490" s="484" t="s">
        <v>553</v>
      </c>
      <c r="B490" s="485"/>
      <c r="C490" s="485"/>
      <c r="D490" s="485"/>
      <c r="E490" s="485"/>
      <c r="F490" s="485"/>
      <c r="G490" s="485"/>
      <c r="H490" s="485"/>
      <c r="I490" s="485"/>
      <c r="J490" s="485"/>
      <c r="K490" s="485"/>
      <c r="L490" s="485"/>
      <c r="M490" s="485"/>
      <c r="N490" s="485"/>
      <c r="O490" s="485"/>
      <c r="P490" s="485"/>
      <c r="Q490" s="485"/>
      <c r="R490" s="485"/>
      <c r="S490" s="485"/>
      <c r="T490" s="485"/>
      <c r="U490" s="485"/>
      <c r="V490" s="485"/>
      <c r="W490" s="485"/>
      <c r="X490" s="485"/>
      <c r="Y490" s="485"/>
      <c r="Z490" s="485"/>
      <c r="AA490" s="485"/>
      <c r="AB490" s="485"/>
      <c r="AC490" s="486"/>
      <c r="AD490" s="63">
        <v>1410</v>
      </c>
      <c r="AE490" s="128">
        <f>SUM(AE481:AH489)</f>
        <v>0</v>
      </c>
      <c r="AF490" s="129"/>
      <c r="AG490" s="129"/>
      <c r="AH490" s="129"/>
      <c r="AI490" s="4" t="s">
        <v>19</v>
      </c>
    </row>
    <row r="491" spans="1:35" ht="14.1" customHeight="1">
      <c r="A491" s="481" t="s">
        <v>554</v>
      </c>
      <c r="B491" s="482"/>
      <c r="C491" s="482"/>
      <c r="D491" s="482"/>
      <c r="E491" s="482"/>
      <c r="F491" s="482"/>
      <c r="G491" s="482"/>
      <c r="H491" s="482"/>
      <c r="I491" s="482"/>
      <c r="J491" s="482"/>
      <c r="K491" s="482"/>
      <c r="L491" s="482"/>
      <c r="M491" s="482"/>
      <c r="N491" s="482"/>
      <c r="O491" s="482"/>
      <c r="P491" s="482"/>
      <c r="Q491" s="482"/>
      <c r="R491" s="482"/>
      <c r="S491" s="482"/>
      <c r="T491" s="482"/>
      <c r="U491" s="482"/>
      <c r="V491" s="482"/>
      <c r="W491" s="482"/>
      <c r="X491" s="482"/>
      <c r="Y491" s="482"/>
      <c r="Z491" s="482"/>
      <c r="AA491" s="482"/>
      <c r="AB491" s="482"/>
      <c r="AC491" s="483"/>
      <c r="AD491" s="63">
        <v>1406</v>
      </c>
      <c r="AE491" s="128"/>
      <c r="AF491" s="129"/>
      <c r="AG491" s="129"/>
      <c r="AH491" s="129"/>
      <c r="AI491" s="4" t="s">
        <v>17</v>
      </c>
    </row>
    <row r="492" spans="1:35" ht="14.1" customHeight="1">
      <c r="A492" s="481" t="s">
        <v>555</v>
      </c>
      <c r="B492" s="482"/>
      <c r="C492" s="482"/>
      <c r="D492" s="482"/>
      <c r="E492" s="482"/>
      <c r="F492" s="482"/>
      <c r="G492" s="482"/>
      <c r="H492" s="482"/>
      <c r="I492" s="482"/>
      <c r="J492" s="482"/>
      <c r="K492" s="482"/>
      <c r="L492" s="482"/>
      <c r="M492" s="482"/>
      <c r="N492" s="482"/>
      <c r="O492" s="482"/>
      <c r="P492" s="482"/>
      <c r="Q492" s="482"/>
      <c r="R492" s="482"/>
      <c r="S492" s="482"/>
      <c r="T492" s="482"/>
      <c r="U492" s="482"/>
      <c r="V492" s="482"/>
      <c r="W492" s="482"/>
      <c r="X492" s="482"/>
      <c r="Y492" s="482"/>
      <c r="Z492" s="482"/>
      <c r="AA492" s="482"/>
      <c r="AB492" s="482"/>
      <c r="AC492" s="483"/>
      <c r="AD492" s="63">
        <v>1407</v>
      </c>
      <c r="AE492" s="128"/>
      <c r="AF492" s="129"/>
      <c r="AG492" s="129"/>
      <c r="AH492" s="129"/>
      <c r="AI492" s="4" t="s">
        <v>17</v>
      </c>
    </row>
    <row r="493" spans="1:35" ht="14.1" customHeight="1">
      <c r="A493" s="481" t="s">
        <v>556</v>
      </c>
      <c r="B493" s="482"/>
      <c r="C493" s="482"/>
      <c r="D493" s="482"/>
      <c r="E493" s="482"/>
      <c r="F493" s="482"/>
      <c r="G493" s="482"/>
      <c r="H493" s="482"/>
      <c r="I493" s="482"/>
      <c r="J493" s="482"/>
      <c r="K493" s="482"/>
      <c r="L493" s="482"/>
      <c r="M493" s="482"/>
      <c r="N493" s="482"/>
      <c r="O493" s="482"/>
      <c r="P493" s="482"/>
      <c r="Q493" s="482"/>
      <c r="R493" s="482"/>
      <c r="S493" s="482"/>
      <c r="T493" s="482"/>
      <c r="U493" s="482"/>
      <c r="V493" s="482"/>
      <c r="W493" s="482"/>
      <c r="X493" s="482"/>
      <c r="Y493" s="482"/>
      <c r="Z493" s="482"/>
      <c r="AA493" s="482"/>
      <c r="AB493" s="482"/>
      <c r="AC493" s="483"/>
      <c r="AD493" s="63">
        <v>1408</v>
      </c>
      <c r="AE493" s="128"/>
      <c r="AF493" s="129"/>
      <c r="AG493" s="129"/>
      <c r="AH493" s="129"/>
      <c r="AI493" s="4" t="s">
        <v>17</v>
      </c>
    </row>
    <row r="494" spans="1:35" ht="14.1" customHeight="1">
      <c r="A494" s="481" t="s">
        <v>557</v>
      </c>
      <c r="B494" s="482"/>
      <c r="C494" s="482"/>
      <c r="D494" s="482"/>
      <c r="E494" s="482"/>
      <c r="F494" s="482"/>
      <c r="G494" s="482"/>
      <c r="H494" s="482"/>
      <c r="I494" s="482"/>
      <c r="J494" s="482"/>
      <c r="K494" s="482"/>
      <c r="L494" s="482"/>
      <c r="M494" s="482"/>
      <c r="N494" s="482"/>
      <c r="O494" s="482"/>
      <c r="P494" s="482"/>
      <c r="Q494" s="482"/>
      <c r="R494" s="482"/>
      <c r="S494" s="482"/>
      <c r="T494" s="482"/>
      <c r="U494" s="482"/>
      <c r="V494" s="482"/>
      <c r="W494" s="482"/>
      <c r="X494" s="482"/>
      <c r="Y494" s="482"/>
      <c r="Z494" s="482"/>
      <c r="AA494" s="482"/>
      <c r="AB494" s="482"/>
      <c r="AC494" s="483"/>
      <c r="AD494" s="63">
        <v>1409</v>
      </c>
      <c r="AE494" s="128"/>
      <c r="AF494" s="129"/>
      <c r="AG494" s="129"/>
      <c r="AH494" s="129"/>
      <c r="AI494" s="4" t="s">
        <v>17</v>
      </c>
    </row>
    <row r="495" spans="1:35" ht="14.1" customHeight="1">
      <c r="A495" s="481" t="s">
        <v>558</v>
      </c>
      <c r="B495" s="482"/>
      <c r="C495" s="482"/>
      <c r="D495" s="482"/>
      <c r="E495" s="482"/>
      <c r="F495" s="482"/>
      <c r="G495" s="482"/>
      <c r="H495" s="482"/>
      <c r="I495" s="482"/>
      <c r="J495" s="482"/>
      <c r="K495" s="482"/>
      <c r="L495" s="482"/>
      <c r="M495" s="482"/>
      <c r="N495" s="482"/>
      <c r="O495" s="482"/>
      <c r="P495" s="482"/>
      <c r="Q495" s="482"/>
      <c r="R495" s="482"/>
      <c r="S495" s="482"/>
      <c r="T495" s="482"/>
      <c r="U495" s="482"/>
      <c r="V495" s="482"/>
      <c r="W495" s="482"/>
      <c r="X495" s="482"/>
      <c r="Y495" s="482"/>
      <c r="Z495" s="482"/>
      <c r="AA495" s="482"/>
      <c r="AB495" s="482"/>
      <c r="AC495" s="483"/>
      <c r="AD495" s="63">
        <v>1818</v>
      </c>
      <c r="AE495" s="128"/>
      <c r="AF495" s="129"/>
      <c r="AG495" s="129"/>
      <c r="AH495" s="129"/>
      <c r="AI495" s="4" t="s">
        <v>17</v>
      </c>
    </row>
    <row r="496" spans="1:35" ht="14.1" customHeight="1">
      <c r="A496" s="481" t="s">
        <v>559</v>
      </c>
      <c r="B496" s="482"/>
      <c r="C496" s="482"/>
      <c r="D496" s="482"/>
      <c r="E496" s="482"/>
      <c r="F496" s="482"/>
      <c r="G496" s="482"/>
      <c r="H496" s="482"/>
      <c r="I496" s="482"/>
      <c r="J496" s="482"/>
      <c r="K496" s="482"/>
      <c r="L496" s="482"/>
      <c r="M496" s="482"/>
      <c r="N496" s="482"/>
      <c r="O496" s="482"/>
      <c r="P496" s="482"/>
      <c r="Q496" s="482"/>
      <c r="R496" s="482"/>
      <c r="S496" s="482"/>
      <c r="T496" s="482"/>
      <c r="U496" s="482"/>
      <c r="V496" s="482"/>
      <c r="W496" s="482"/>
      <c r="X496" s="482"/>
      <c r="Y496" s="482"/>
      <c r="Z496" s="482"/>
      <c r="AA496" s="482"/>
      <c r="AB496" s="482"/>
      <c r="AC496" s="483"/>
      <c r="AD496" s="63">
        <v>1429</v>
      </c>
      <c r="AE496" s="128"/>
      <c r="AF496" s="129"/>
      <c r="AG496" s="129"/>
      <c r="AH496" s="129"/>
      <c r="AI496" s="4" t="s">
        <v>17</v>
      </c>
    </row>
    <row r="497" spans="1:35" ht="14.1" customHeight="1">
      <c r="A497" s="481" t="s">
        <v>560</v>
      </c>
      <c r="B497" s="482"/>
      <c r="C497" s="482"/>
      <c r="D497" s="482"/>
      <c r="E497" s="482"/>
      <c r="F497" s="482"/>
      <c r="G497" s="482"/>
      <c r="H497" s="482"/>
      <c r="I497" s="482"/>
      <c r="J497" s="482"/>
      <c r="K497" s="482"/>
      <c r="L497" s="482"/>
      <c r="M497" s="482"/>
      <c r="N497" s="482"/>
      <c r="O497" s="482"/>
      <c r="P497" s="482"/>
      <c r="Q497" s="482"/>
      <c r="R497" s="482"/>
      <c r="S497" s="482"/>
      <c r="T497" s="482"/>
      <c r="U497" s="482"/>
      <c r="V497" s="482"/>
      <c r="W497" s="482"/>
      <c r="X497" s="482"/>
      <c r="Y497" s="482"/>
      <c r="Z497" s="482"/>
      <c r="AA497" s="482"/>
      <c r="AB497" s="482"/>
      <c r="AC497" s="483"/>
      <c r="AD497" s="63">
        <v>1411</v>
      </c>
      <c r="AE497" s="128"/>
      <c r="AF497" s="129"/>
      <c r="AG497" s="129"/>
      <c r="AH497" s="129"/>
      <c r="AI497" s="4" t="s">
        <v>17</v>
      </c>
    </row>
    <row r="498" spans="1:35" ht="14.1" customHeight="1">
      <c r="A498" s="481" t="s">
        <v>561</v>
      </c>
      <c r="B498" s="482"/>
      <c r="C498" s="482"/>
      <c r="D498" s="482"/>
      <c r="E498" s="482"/>
      <c r="F498" s="482"/>
      <c r="G498" s="482"/>
      <c r="H498" s="482"/>
      <c r="I498" s="482"/>
      <c r="J498" s="482"/>
      <c r="K498" s="482"/>
      <c r="L498" s="482"/>
      <c r="M498" s="482"/>
      <c r="N498" s="482"/>
      <c r="O498" s="482"/>
      <c r="P498" s="482"/>
      <c r="Q498" s="482"/>
      <c r="R498" s="482"/>
      <c r="S498" s="482"/>
      <c r="T498" s="482"/>
      <c r="U498" s="482"/>
      <c r="V498" s="482"/>
      <c r="W498" s="482"/>
      <c r="X498" s="482"/>
      <c r="Y498" s="482"/>
      <c r="Z498" s="482"/>
      <c r="AA498" s="482"/>
      <c r="AB498" s="482"/>
      <c r="AC498" s="483"/>
      <c r="AD498" s="63">
        <v>1412</v>
      </c>
      <c r="AE498" s="128"/>
      <c r="AF498" s="129"/>
      <c r="AG498" s="129"/>
      <c r="AH498" s="129"/>
      <c r="AI498" s="4" t="s">
        <v>17</v>
      </c>
    </row>
    <row r="499" spans="1:35" ht="14.1" customHeight="1">
      <c r="A499" s="481" t="s">
        <v>562</v>
      </c>
      <c r="B499" s="482"/>
      <c r="C499" s="482"/>
      <c r="D499" s="482"/>
      <c r="E499" s="482"/>
      <c r="F499" s="482"/>
      <c r="G499" s="482"/>
      <c r="H499" s="482"/>
      <c r="I499" s="482"/>
      <c r="J499" s="482"/>
      <c r="K499" s="482"/>
      <c r="L499" s="482"/>
      <c r="M499" s="482"/>
      <c r="N499" s="482"/>
      <c r="O499" s="482"/>
      <c r="P499" s="482"/>
      <c r="Q499" s="482"/>
      <c r="R499" s="482"/>
      <c r="S499" s="482"/>
      <c r="T499" s="482"/>
      <c r="U499" s="482"/>
      <c r="V499" s="482"/>
      <c r="W499" s="482"/>
      <c r="X499" s="482"/>
      <c r="Y499" s="482"/>
      <c r="Z499" s="482"/>
      <c r="AA499" s="482"/>
      <c r="AB499" s="482"/>
      <c r="AC499" s="483"/>
      <c r="AD499" s="63">
        <v>1413</v>
      </c>
      <c r="AE499" s="128"/>
      <c r="AF499" s="129"/>
      <c r="AG499" s="129"/>
      <c r="AH499" s="129"/>
      <c r="AI499" s="4" t="s">
        <v>17</v>
      </c>
    </row>
    <row r="500" spans="1:35" ht="14.1" customHeight="1">
      <c r="A500" s="481" t="s">
        <v>563</v>
      </c>
      <c r="B500" s="482"/>
      <c r="C500" s="482"/>
      <c r="D500" s="482"/>
      <c r="E500" s="482"/>
      <c r="F500" s="482"/>
      <c r="G500" s="482"/>
      <c r="H500" s="482"/>
      <c r="I500" s="482"/>
      <c r="J500" s="482"/>
      <c r="K500" s="482"/>
      <c r="L500" s="482"/>
      <c r="M500" s="482"/>
      <c r="N500" s="482"/>
      <c r="O500" s="482"/>
      <c r="P500" s="482"/>
      <c r="Q500" s="482"/>
      <c r="R500" s="482"/>
      <c r="S500" s="482"/>
      <c r="T500" s="482"/>
      <c r="U500" s="482"/>
      <c r="V500" s="482"/>
      <c r="W500" s="482"/>
      <c r="X500" s="482"/>
      <c r="Y500" s="482"/>
      <c r="Z500" s="482"/>
      <c r="AA500" s="482"/>
      <c r="AB500" s="482"/>
      <c r="AC500" s="483"/>
      <c r="AD500" s="63">
        <v>1415</v>
      </c>
      <c r="AE500" s="128"/>
      <c r="AF500" s="129"/>
      <c r="AG500" s="129"/>
      <c r="AH500" s="129"/>
      <c r="AI500" s="4" t="s">
        <v>17</v>
      </c>
    </row>
    <row r="501" spans="1:35" ht="14.1" customHeight="1">
      <c r="A501" s="481" t="s">
        <v>564</v>
      </c>
      <c r="B501" s="482"/>
      <c r="C501" s="482"/>
      <c r="D501" s="482"/>
      <c r="E501" s="482"/>
      <c r="F501" s="482"/>
      <c r="G501" s="482"/>
      <c r="H501" s="482"/>
      <c r="I501" s="482"/>
      <c r="J501" s="482"/>
      <c r="K501" s="482"/>
      <c r="L501" s="482"/>
      <c r="M501" s="482"/>
      <c r="N501" s="482"/>
      <c r="O501" s="482"/>
      <c r="P501" s="482"/>
      <c r="Q501" s="482"/>
      <c r="R501" s="482"/>
      <c r="S501" s="482"/>
      <c r="T501" s="482"/>
      <c r="U501" s="482"/>
      <c r="V501" s="482"/>
      <c r="W501" s="482"/>
      <c r="X501" s="482"/>
      <c r="Y501" s="482"/>
      <c r="Z501" s="482"/>
      <c r="AA501" s="482"/>
      <c r="AB501" s="482"/>
      <c r="AC501" s="483"/>
      <c r="AD501" s="63">
        <v>1416</v>
      </c>
      <c r="AE501" s="128"/>
      <c r="AF501" s="129"/>
      <c r="AG501" s="129"/>
      <c r="AH501" s="129"/>
      <c r="AI501" s="4" t="s">
        <v>17</v>
      </c>
    </row>
    <row r="502" spans="1:35" ht="14.1" customHeight="1">
      <c r="A502" s="481" t="s">
        <v>565</v>
      </c>
      <c r="B502" s="482"/>
      <c r="C502" s="482"/>
      <c r="D502" s="482"/>
      <c r="E502" s="482"/>
      <c r="F502" s="482"/>
      <c r="G502" s="482"/>
      <c r="H502" s="482"/>
      <c r="I502" s="482"/>
      <c r="J502" s="482"/>
      <c r="K502" s="482"/>
      <c r="L502" s="482"/>
      <c r="M502" s="482"/>
      <c r="N502" s="482"/>
      <c r="O502" s="482"/>
      <c r="P502" s="482"/>
      <c r="Q502" s="482"/>
      <c r="R502" s="482"/>
      <c r="S502" s="482"/>
      <c r="T502" s="482"/>
      <c r="U502" s="482"/>
      <c r="V502" s="482"/>
      <c r="W502" s="482"/>
      <c r="X502" s="482"/>
      <c r="Y502" s="482"/>
      <c r="Z502" s="482"/>
      <c r="AA502" s="482"/>
      <c r="AB502" s="482"/>
      <c r="AC502" s="483"/>
      <c r="AD502" s="63">
        <v>1417</v>
      </c>
      <c r="AE502" s="128"/>
      <c r="AF502" s="129"/>
      <c r="AG502" s="129"/>
      <c r="AH502" s="129"/>
      <c r="AI502" s="4" t="s">
        <v>17</v>
      </c>
    </row>
    <row r="503" spans="1:35" ht="14.1" customHeight="1">
      <c r="A503" s="481" t="s">
        <v>566</v>
      </c>
      <c r="B503" s="482"/>
      <c r="C503" s="482"/>
      <c r="D503" s="482"/>
      <c r="E503" s="482"/>
      <c r="F503" s="482"/>
      <c r="G503" s="482"/>
      <c r="H503" s="482"/>
      <c r="I503" s="482"/>
      <c r="J503" s="482"/>
      <c r="K503" s="482"/>
      <c r="L503" s="482"/>
      <c r="M503" s="482"/>
      <c r="N503" s="482"/>
      <c r="O503" s="482"/>
      <c r="P503" s="482"/>
      <c r="Q503" s="482"/>
      <c r="R503" s="482"/>
      <c r="S503" s="482"/>
      <c r="T503" s="482"/>
      <c r="U503" s="482"/>
      <c r="V503" s="482"/>
      <c r="W503" s="482"/>
      <c r="X503" s="482"/>
      <c r="Y503" s="482"/>
      <c r="Z503" s="482"/>
      <c r="AA503" s="482"/>
      <c r="AB503" s="482"/>
      <c r="AC503" s="483"/>
      <c r="AD503" s="63">
        <v>1418</v>
      </c>
      <c r="AE503" s="128"/>
      <c r="AF503" s="129"/>
      <c r="AG503" s="129"/>
      <c r="AH503" s="129"/>
      <c r="AI503" s="4" t="s">
        <v>17</v>
      </c>
    </row>
    <row r="504" spans="1:35" ht="14.1" customHeight="1">
      <c r="A504" s="481" t="s">
        <v>567</v>
      </c>
      <c r="B504" s="482"/>
      <c r="C504" s="482"/>
      <c r="D504" s="482"/>
      <c r="E504" s="482"/>
      <c r="F504" s="482"/>
      <c r="G504" s="482"/>
      <c r="H504" s="482"/>
      <c r="I504" s="482"/>
      <c r="J504" s="482"/>
      <c r="K504" s="482"/>
      <c r="L504" s="482"/>
      <c r="M504" s="482"/>
      <c r="N504" s="482"/>
      <c r="O504" s="482"/>
      <c r="P504" s="482"/>
      <c r="Q504" s="482"/>
      <c r="R504" s="482"/>
      <c r="S504" s="482"/>
      <c r="T504" s="482"/>
      <c r="U504" s="482"/>
      <c r="V504" s="482"/>
      <c r="W504" s="482"/>
      <c r="X504" s="482"/>
      <c r="Y504" s="482"/>
      <c r="Z504" s="482"/>
      <c r="AA504" s="482"/>
      <c r="AB504" s="482"/>
      <c r="AC504" s="483"/>
      <c r="AD504" s="63">
        <v>1419</v>
      </c>
      <c r="AE504" s="128"/>
      <c r="AF504" s="129"/>
      <c r="AG504" s="129"/>
      <c r="AH504" s="129"/>
      <c r="AI504" s="4" t="s">
        <v>17</v>
      </c>
    </row>
    <row r="505" spans="1:35" ht="14.1" customHeight="1">
      <c r="A505" s="481" t="s">
        <v>568</v>
      </c>
      <c r="B505" s="482"/>
      <c r="C505" s="482"/>
      <c r="D505" s="482"/>
      <c r="E505" s="482"/>
      <c r="F505" s="482"/>
      <c r="G505" s="482"/>
      <c r="H505" s="482"/>
      <c r="I505" s="482"/>
      <c r="J505" s="482"/>
      <c r="K505" s="482"/>
      <c r="L505" s="482"/>
      <c r="M505" s="482"/>
      <c r="N505" s="482"/>
      <c r="O505" s="482"/>
      <c r="P505" s="482"/>
      <c r="Q505" s="482"/>
      <c r="R505" s="482"/>
      <c r="S505" s="482"/>
      <c r="T505" s="482"/>
      <c r="U505" s="482"/>
      <c r="V505" s="482"/>
      <c r="W505" s="482"/>
      <c r="X505" s="482"/>
      <c r="Y505" s="482"/>
      <c r="Z505" s="482"/>
      <c r="AA505" s="482"/>
      <c r="AB505" s="482"/>
      <c r="AC505" s="483"/>
      <c r="AD505" s="63">
        <v>1421</v>
      </c>
      <c r="AE505" s="128"/>
      <c r="AF505" s="129"/>
      <c r="AG505" s="129"/>
      <c r="AH505" s="129"/>
      <c r="AI505" s="4" t="s">
        <v>17</v>
      </c>
    </row>
    <row r="506" spans="1:35" ht="14.1" customHeight="1">
      <c r="A506" s="481" t="s">
        <v>569</v>
      </c>
      <c r="B506" s="482"/>
      <c r="C506" s="482"/>
      <c r="D506" s="482"/>
      <c r="E506" s="482"/>
      <c r="F506" s="482"/>
      <c r="G506" s="482"/>
      <c r="H506" s="482"/>
      <c r="I506" s="482"/>
      <c r="J506" s="482"/>
      <c r="K506" s="482"/>
      <c r="L506" s="482"/>
      <c r="M506" s="482"/>
      <c r="N506" s="482"/>
      <c r="O506" s="482"/>
      <c r="P506" s="482"/>
      <c r="Q506" s="482"/>
      <c r="R506" s="482"/>
      <c r="S506" s="482"/>
      <c r="T506" s="482"/>
      <c r="U506" s="482"/>
      <c r="V506" s="482"/>
      <c r="W506" s="482"/>
      <c r="X506" s="482"/>
      <c r="Y506" s="482"/>
      <c r="Z506" s="482"/>
      <c r="AA506" s="482"/>
      <c r="AB506" s="482"/>
      <c r="AC506" s="483"/>
      <c r="AD506" s="63">
        <v>1422</v>
      </c>
      <c r="AE506" s="128"/>
      <c r="AF506" s="129"/>
      <c r="AG506" s="129"/>
      <c r="AH506" s="129"/>
      <c r="AI506" s="4" t="s">
        <v>17</v>
      </c>
    </row>
    <row r="507" spans="1:35" ht="14.1" customHeight="1">
      <c r="A507" s="481" t="s">
        <v>570</v>
      </c>
      <c r="B507" s="482"/>
      <c r="C507" s="482"/>
      <c r="D507" s="482"/>
      <c r="E507" s="482"/>
      <c r="F507" s="482"/>
      <c r="G507" s="482"/>
      <c r="H507" s="482"/>
      <c r="I507" s="482"/>
      <c r="J507" s="482"/>
      <c r="K507" s="482"/>
      <c r="L507" s="482"/>
      <c r="M507" s="482"/>
      <c r="N507" s="482"/>
      <c r="O507" s="482"/>
      <c r="P507" s="482"/>
      <c r="Q507" s="482"/>
      <c r="R507" s="482"/>
      <c r="S507" s="482"/>
      <c r="T507" s="482"/>
      <c r="U507" s="482"/>
      <c r="V507" s="482"/>
      <c r="W507" s="482"/>
      <c r="X507" s="482"/>
      <c r="Y507" s="482"/>
      <c r="Z507" s="482"/>
      <c r="AA507" s="482"/>
      <c r="AB507" s="482"/>
      <c r="AC507" s="483"/>
      <c r="AD507" s="63">
        <v>1423</v>
      </c>
      <c r="AE507" s="128"/>
      <c r="AF507" s="129"/>
      <c r="AG507" s="129"/>
      <c r="AH507" s="129"/>
      <c r="AI507" s="4" t="s">
        <v>17</v>
      </c>
    </row>
    <row r="508" spans="1:35" ht="14.1" customHeight="1">
      <c r="A508" s="481" t="s">
        <v>571</v>
      </c>
      <c r="B508" s="482"/>
      <c r="C508" s="482"/>
      <c r="D508" s="482"/>
      <c r="E508" s="482"/>
      <c r="F508" s="482"/>
      <c r="G508" s="482"/>
      <c r="H508" s="482"/>
      <c r="I508" s="482"/>
      <c r="J508" s="482"/>
      <c r="K508" s="482"/>
      <c r="L508" s="482"/>
      <c r="M508" s="482"/>
      <c r="N508" s="482"/>
      <c r="O508" s="482"/>
      <c r="P508" s="482"/>
      <c r="Q508" s="482"/>
      <c r="R508" s="482"/>
      <c r="S508" s="482"/>
      <c r="T508" s="482"/>
      <c r="U508" s="482"/>
      <c r="V508" s="482"/>
      <c r="W508" s="482"/>
      <c r="X508" s="482"/>
      <c r="Y508" s="482"/>
      <c r="Z508" s="482"/>
      <c r="AA508" s="482"/>
      <c r="AB508" s="482"/>
      <c r="AC508" s="483"/>
      <c r="AD508" s="63">
        <v>1424</v>
      </c>
      <c r="AE508" s="128"/>
      <c r="AF508" s="129"/>
      <c r="AG508" s="129"/>
      <c r="AH508" s="129"/>
      <c r="AI508" s="4" t="s">
        <v>17</v>
      </c>
    </row>
    <row r="509" spans="1:35" ht="14.1" customHeight="1">
      <c r="A509" s="481" t="s">
        <v>572</v>
      </c>
      <c r="B509" s="482"/>
      <c r="C509" s="482"/>
      <c r="D509" s="482"/>
      <c r="E509" s="482"/>
      <c r="F509" s="482"/>
      <c r="G509" s="482"/>
      <c r="H509" s="482"/>
      <c r="I509" s="482"/>
      <c r="J509" s="482"/>
      <c r="K509" s="482"/>
      <c r="L509" s="482"/>
      <c r="M509" s="482"/>
      <c r="N509" s="482"/>
      <c r="O509" s="482"/>
      <c r="P509" s="482"/>
      <c r="Q509" s="482"/>
      <c r="R509" s="482"/>
      <c r="S509" s="482"/>
      <c r="T509" s="482"/>
      <c r="U509" s="482"/>
      <c r="V509" s="482"/>
      <c r="W509" s="482"/>
      <c r="X509" s="482"/>
      <c r="Y509" s="482"/>
      <c r="Z509" s="482"/>
      <c r="AA509" s="482"/>
      <c r="AB509" s="482"/>
      <c r="AC509" s="483"/>
      <c r="AD509" s="63">
        <v>1425</v>
      </c>
      <c r="AE509" s="128"/>
      <c r="AF509" s="129"/>
      <c r="AG509" s="129"/>
      <c r="AH509" s="129"/>
      <c r="AI509" s="4" t="s">
        <v>17</v>
      </c>
    </row>
    <row r="510" spans="1:35" ht="14.1" customHeight="1">
      <c r="A510" s="481" t="s">
        <v>573</v>
      </c>
      <c r="B510" s="482"/>
      <c r="C510" s="482"/>
      <c r="D510" s="482"/>
      <c r="E510" s="482"/>
      <c r="F510" s="482"/>
      <c r="G510" s="482"/>
      <c r="H510" s="482"/>
      <c r="I510" s="482"/>
      <c r="J510" s="482"/>
      <c r="K510" s="482"/>
      <c r="L510" s="482"/>
      <c r="M510" s="482"/>
      <c r="N510" s="482"/>
      <c r="O510" s="482"/>
      <c r="P510" s="482"/>
      <c r="Q510" s="482"/>
      <c r="R510" s="482"/>
      <c r="S510" s="482"/>
      <c r="T510" s="482"/>
      <c r="U510" s="482"/>
      <c r="V510" s="482"/>
      <c r="W510" s="482"/>
      <c r="X510" s="482"/>
      <c r="Y510" s="482"/>
      <c r="Z510" s="482"/>
      <c r="AA510" s="482"/>
      <c r="AB510" s="482"/>
      <c r="AC510" s="483"/>
      <c r="AD510" s="63">
        <v>1426</v>
      </c>
      <c r="AE510" s="128"/>
      <c r="AF510" s="129"/>
      <c r="AG510" s="129"/>
      <c r="AH510" s="129"/>
      <c r="AI510" s="4" t="s">
        <v>17</v>
      </c>
    </row>
    <row r="511" spans="1:35" ht="14.1" customHeight="1">
      <c r="A511" s="481" t="s">
        <v>574</v>
      </c>
      <c r="B511" s="482"/>
      <c r="C511" s="482"/>
      <c r="D511" s="482"/>
      <c r="E511" s="482"/>
      <c r="F511" s="482"/>
      <c r="G511" s="482"/>
      <c r="H511" s="482"/>
      <c r="I511" s="482"/>
      <c r="J511" s="482"/>
      <c r="K511" s="482"/>
      <c r="L511" s="482"/>
      <c r="M511" s="482"/>
      <c r="N511" s="482"/>
      <c r="O511" s="482"/>
      <c r="P511" s="482"/>
      <c r="Q511" s="482"/>
      <c r="R511" s="482"/>
      <c r="S511" s="482"/>
      <c r="T511" s="482"/>
      <c r="U511" s="482"/>
      <c r="V511" s="482"/>
      <c r="W511" s="482"/>
      <c r="X511" s="482"/>
      <c r="Y511" s="482"/>
      <c r="Z511" s="482"/>
      <c r="AA511" s="482"/>
      <c r="AB511" s="482"/>
      <c r="AC511" s="483"/>
      <c r="AD511" s="63">
        <v>1427</v>
      </c>
      <c r="AE511" s="128"/>
      <c r="AF511" s="129"/>
      <c r="AG511" s="129"/>
      <c r="AH511" s="129"/>
      <c r="AI511" s="4" t="s">
        <v>17</v>
      </c>
    </row>
    <row r="512" spans="1:35" ht="14.1" customHeight="1">
      <c r="A512" s="481" t="s">
        <v>575</v>
      </c>
      <c r="B512" s="482"/>
      <c r="C512" s="482"/>
      <c r="D512" s="482"/>
      <c r="E512" s="482"/>
      <c r="F512" s="482"/>
      <c r="G512" s="482"/>
      <c r="H512" s="482"/>
      <c r="I512" s="482"/>
      <c r="J512" s="482"/>
      <c r="K512" s="482"/>
      <c r="L512" s="482"/>
      <c r="M512" s="482"/>
      <c r="N512" s="482"/>
      <c r="O512" s="482"/>
      <c r="P512" s="482"/>
      <c r="Q512" s="482"/>
      <c r="R512" s="482"/>
      <c r="S512" s="482"/>
      <c r="T512" s="482"/>
      <c r="U512" s="482"/>
      <c r="V512" s="482"/>
      <c r="W512" s="482"/>
      <c r="X512" s="482"/>
      <c r="Y512" s="482"/>
      <c r="Z512" s="482"/>
      <c r="AA512" s="482"/>
      <c r="AB512" s="482"/>
      <c r="AC512" s="483"/>
      <c r="AD512" s="63">
        <v>1428</v>
      </c>
      <c r="AE512" s="128"/>
      <c r="AF512" s="129"/>
      <c r="AG512" s="129"/>
      <c r="AH512" s="129"/>
      <c r="AI512" s="4" t="s">
        <v>17</v>
      </c>
    </row>
    <row r="513" spans="1:36" ht="14.1" customHeight="1">
      <c r="A513" s="484" t="s">
        <v>576</v>
      </c>
      <c r="B513" s="485"/>
      <c r="C513" s="485"/>
      <c r="D513" s="485"/>
      <c r="E513" s="485"/>
      <c r="F513" s="485"/>
      <c r="G513" s="485"/>
      <c r="H513" s="485"/>
      <c r="I513" s="485"/>
      <c r="J513" s="485"/>
      <c r="K513" s="485"/>
      <c r="L513" s="485"/>
      <c r="M513" s="485"/>
      <c r="N513" s="485"/>
      <c r="O513" s="485"/>
      <c r="P513" s="485"/>
      <c r="Q513" s="485"/>
      <c r="R513" s="485"/>
      <c r="S513" s="485"/>
      <c r="T513" s="485"/>
      <c r="U513" s="485"/>
      <c r="V513" s="485"/>
      <c r="W513" s="485"/>
      <c r="X513" s="485"/>
      <c r="Y513" s="485"/>
      <c r="Z513" s="485"/>
      <c r="AA513" s="485"/>
      <c r="AB513" s="485"/>
      <c r="AC513" s="486"/>
      <c r="AD513" s="63">
        <v>1430</v>
      </c>
      <c r="AE513" s="128">
        <f>SUM(AE491:AH512)</f>
        <v>0</v>
      </c>
      <c r="AF513" s="129"/>
      <c r="AG513" s="129"/>
      <c r="AH513" s="129"/>
      <c r="AI513" s="4" t="s">
        <v>19</v>
      </c>
    </row>
    <row r="514" spans="1:36" ht="14.1" customHeight="1">
      <c r="A514" s="481" t="s">
        <v>577</v>
      </c>
      <c r="B514" s="482"/>
      <c r="C514" s="482"/>
      <c r="D514" s="482"/>
      <c r="E514" s="482"/>
      <c r="F514" s="482"/>
      <c r="G514" s="482"/>
      <c r="H514" s="482"/>
      <c r="I514" s="482"/>
      <c r="J514" s="482"/>
      <c r="K514" s="482"/>
      <c r="L514" s="482"/>
      <c r="M514" s="482"/>
      <c r="N514" s="482"/>
      <c r="O514" s="482"/>
      <c r="P514" s="482"/>
      <c r="Q514" s="482"/>
      <c r="R514" s="482"/>
      <c r="S514" s="482"/>
      <c r="T514" s="482"/>
      <c r="U514" s="482"/>
      <c r="V514" s="482"/>
      <c r="W514" s="482"/>
      <c r="X514" s="482"/>
      <c r="Y514" s="482"/>
      <c r="Z514" s="482"/>
      <c r="AA514" s="482"/>
      <c r="AB514" s="482"/>
      <c r="AC514" s="483"/>
      <c r="AD514" s="63">
        <v>1431</v>
      </c>
      <c r="AE514" s="128"/>
      <c r="AF514" s="129"/>
      <c r="AG514" s="129"/>
      <c r="AH514" s="129"/>
      <c r="AI514" s="4" t="s">
        <v>6</v>
      </c>
      <c r="AJ514" s="86">
        <f>AE514-AE506</f>
        <v>0</v>
      </c>
    </row>
    <row r="515" spans="1:36" ht="26.25" customHeight="1">
      <c r="A515" s="481" t="s">
        <v>578</v>
      </c>
      <c r="B515" s="482"/>
      <c r="C515" s="482"/>
      <c r="D515" s="482"/>
      <c r="E515" s="482"/>
      <c r="F515" s="482"/>
      <c r="G515" s="482"/>
      <c r="H515" s="482"/>
      <c r="I515" s="482"/>
      <c r="J515" s="482"/>
      <c r="K515" s="482"/>
      <c r="L515" s="482"/>
      <c r="M515" s="482"/>
      <c r="N515" s="482"/>
      <c r="O515" s="482"/>
      <c r="P515" s="482"/>
      <c r="Q515" s="482"/>
      <c r="R515" s="482"/>
      <c r="S515" s="482"/>
      <c r="T515" s="482"/>
      <c r="U515" s="482"/>
      <c r="V515" s="482"/>
      <c r="W515" s="482"/>
      <c r="X515" s="482"/>
      <c r="Y515" s="482"/>
      <c r="Z515" s="482"/>
      <c r="AA515" s="482"/>
      <c r="AB515" s="482"/>
      <c r="AC515" s="483"/>
      <c r="AD515" s="63">
        <v>1729</v>
      </c>
      <c r="AE515" s="128">
        <f>AE490-AE513+AE514</f>
        <v>0</v>
      </c>
      <c r="AF515" s="129"/>
      <c r="AG515" s="129"/>
      <c r="AH515" s="129"/>
      <c r="AI515" s="4" t="s">
        <v>19</v>
      </c>
    </row>
    <row r="516" spans="1:36" ht="14.1" customHeight="1">
      <c r="A516" s="481" t="s">
        <v>579</v>
      </c>
      <c r="B516" s="482"/>
      <c r="C516" s="482"/>
      <c r="D516" s="482"/>
      <c r="E516" s="482"/>
      <c r="F516" s="482"/>
      <c r="G516" s="482"/>
      <c r="H516" s="482"/>
      <c r="I516" s="482"/>
      <c r="J516" s="482"/>
      <c r="K516" s="482"/>
      <c r="L516" s="482"/>
      <c r="M516" s="482"/>
      <c r="N516" s="482"/>
      <c r="O516" s="482"/>
      <c r="P516" s="482"/>
      <c r="Q516" s="482"/>
      <c r="R516" s="482"/>
      <c r="S516" s="482"/>
      <c r="T516" s="482"/>
      <c r="U516" s="482"/>
      <c r="V516" s="482"/>
      <c r="W516" s="482"/>
      <c r="X516" s="482"/>
      <c r="Y516" s="482"/>
      <c r="Z516" s="482"/>
      <c r="AA516" s="482"/>
      <c r="AB516" s="482"/>
      <c r="AC516" s="483"/>
      <c r="AD516" s="63">
        <v>1432</v>
      </c>
      <c r="AE516" s="128"/>
      <c r="AF516" s="129"/>
      <c r="AG516" s="129"/>
      <c r="AH516" s="129"/>
      <c r="AI516" s="4" t="s">
        <v>17</v>
      </c>
    </row>
    <row r="517" spans="1:36" ht="14.1" customHeight="1">
      <c r="A517" s="481" t="s">
        <v>580</v>
      </c>
      <c r="B517" s="482"/>
      <c r="C517" s="482"/>
      <c r="D517" s="482"/>
      <c r="E517" s="482"/>
      <c r="F517" s="482"/>
      <c r="G517" s="482"/>
      <c r="H517" s="482"/>
      <c r="I517" s="482"/>
      <c r="J517" s="482"/>
      <c r="K517" s="482"/>
      <c r="L517" s="482"/>
      <c r="M517" s="482"/>
      <c r="N517" s="482"/>
      <c r="O517" s="482"/>
      <c r="P517" s="482"/>
      <c r="Q517" s="482"/>
      <c r="R517" s="482"/>
      <c r="S517" s="482"/>
      <c r="T517" s="482"/>
      <c r="U517" s="482"/>
      <c r="V517" s="482"/>
      <c r="W517" s="482"/>
      <c r="X517" s="482"/>
      <c r="Y517" s="482"/>
      <c r="Z517" s="482"/>
      <c r="AA517" s="482"/>
      <c r="AB517" s="482"/>
      <c r="AC517" s="483"/>
      <c r="AD517" s="63">
        <v>1433</v>
      </c>
      <c r="AE517" s="128"/>
      <c r="AF517" s="129"/>
      <c r="AG517" s="129"/>
      <c r="AH517" s="129"/>
      <c r="AI517" s="4" t="s">
        <v>17</v>
      </c>
    </row>
    <row r="518" spans="1:36" ht="14.1" customHeight="1">
      <c r="A518" s="484" t="s">
        <v>581</v>
      </c>
      <c r="B518" s="485"/>
      <c r="C518" s="485"/>
      <c r="D518" s="485"/>
      <c r="E518" s="485"/>
      <c r="F518" s="485"/>
      <c r="G518" s="485"/>
      <c r="H518" s="485"/>
      <c r="I518" s="485"/>
      <c r="J518" s="485"/>
      <c r="K518" s="485"/>
      <c r="L518" s="485"/>
      <c r="M518" s="485"/>
      <c r="N518" s="485"/>
      <c r="O518" s="485"/>
      <c r="P518" s="485"/>
      <c r="Q518" s="485"/>
      <c r="R518" s="485"/>
      <c r="S518" s="485"/>
      <c r="T518" s="485"/>
      <c r="U518" s="485"/>
      <c r="V518" s="485"/>
      <c r="W518" s="485"/>
      <c r="X518" s="485"/>
      <c r="Y518" s="485"/>
      <c r="Z518" s="485"/>
      <c r="AA518" s="485"/>
      <c r="AB518" s="485"/>
      <c r="AC518" s="486"/>
      <c r="AD518" s="63">
        <v>1440</v>
      </c>
      <c r="AE518" s="128">
        <f>AE515-AE516-AE517</f>
        <v>0</v>
      </c>
      <c r="AF518" s="129"/>
      <c r="AG518" s="129"/>
      <c r="AH518" s="129"/>
      <c r="AI518" s="4" t="s">
        <v>19</v>
      </c>
      <c r="AJ518" s="86">
        <f>IF(AE518&lt;0,0,AE518-S82)</f>
        <v>0</v>
      </c>
    </row>
    <row r="519" spans="1:36" ht="14.1" customHeight="1">
      <c r="A519" s="487" t="s">
        <v>582</v>
      </c>
      <c r="B519" s="488"/>
      <c r="C519" s="488"/>
      <c r="D519" s="488"/>
      <c r="E519" s="488"/>
      <c r="F519" s="488"/>
      <c r="G519" s="488"/>
      <c r="H519" s="488"/>
      <c r="I519" s="488"/>
      <c r="J519" s="488"/>
      <c r="K519" s="488"/>
      <c r="L519" s="488"/>
      <c r="M519" s="488"/>
      <c r="N519" s="488"/>
      <c r="O519" s="488"/>
      <c r="P519" s="488"/>
      <c r="Q519" s="488"/>
      <c r="R519" s="488"/>
      <c r="S519" s="488"/>
      <c r="T519" s="488"/>
      <c r="U519" s="488"/>
      <c r="V519" s="488"/>
      <c r="W519" s="488"/>
      <c r="X519" s="488"/>
      <c r="Y519" s="488"/>
      <c r="Z519" s="488"/>
      <c r="AA519" s="488"/>
      <c r="AB519" s="488"/>
      <c r="AC519" s="488"/>
      <c r="AD519" s="488"/>
      <c r="AE519" s="488"/>
      <c r="AF519" s="488"/>
      <c r="AG519" s="488"/>
      <c r="AH519" s="488"/>
      <c r="AI519" s="489"/>
    </row>
    <row r="520" spans="1:36" ht="14.1" customHeight="1">
      <c r="A520" s="481" t="s">
        <v>583</v>
      </c>
      <c r="B520" s="482"/>
      <c r="C520" s="482"/>
      <c r="D520" s="482"/>
      <c r="E520" s="482"/>
      <c r="F520" s="482"/>
      <c r="G520" s="482"/>
      <c r="H520" s="482"/>
      <c r="I520" s="482"/>
      <c r="J520" s="482"/>
      <c r="K520" s="482"/>
      <c r="L520" s="482"/>
      <c r="M520" s="482"/>
      <c r="N520" s="482"/>
      <c r="O520" s="482"/>
      <c r="P520" s="482"/>
      <c r="Q520" s="482"/>
      <c r="R520" s="482"/>
      <c r="S520" s="482"/>
      <c r="T520" s="482"/>
      <c r="U520" s="482"/>
      <c r="V520" s="482"/>
      <c r="W520" s="482"/>
      <c r="X520" s="482"/>
      <c r="Y520" s="482"/>
      <c r="Z520" s="482"/>
      <c r="AA520" s="482"/>
      <c r="AB520" s="482"/>
      <c r="AC520" s="483"/>
      <c r="AD520" s="63">
        <v>1434</v>
      </c>
      <c r="AE520" s="128"/>
      <c r="AF520" s="129"/>
      <c r="AG520" s="129"/>
      <c r="AH520" s="129"/>
      <c r="AI520" s="4" t="s">
        <v>6</v>
      </c>
    </row>
    <row r="521" spans="1:36" ht="14.1" customHeight="1">
      <c r="A521" s="481" t="s">
        <v>584</v>
      </c>
      <c r="B521" s="482"/>
      <c r="C521" s="482"/>
      <c r="D521" s="482"/>
      <c r="E521" s="482"/>
      <c r="F521" s="482"/>
      <c r="G521" s="482"/>
      <c r="H521" s="482"/>
      <c r="I521" s="482"/>
      <c r="J521" s="482"/>
      <c r="K521" s="482"/>
      <c r="L521" s="482"/>
      <c r="M521" s="482"/>
      <c r="N521" s="482"/>
      <c r="O521" s="482"/>
      <c r="P521" s="482"/>
      <c r="Q521" s="482"/>
      <c r="R521" s="482"/>
      <c r="S521" s="482"/>
      <c r="T521" s="482"/>
      <c r="U521" s="482"/>
      <c r="V521" s="482"/>
      <c r="W521" s="482"/>
      <c r="X521" s="482"/>
      <c r="Y521" s="482"/>
      <c r="Z521" s="482"/>
      <c r="AA521" s="482"/>
      <c r="AB521" s="482"/>
      <c r="AC521" s="483"/>
      <c r="AD521" s="63">
        <v>1435</v>
      </c>
      <c r="AE521" s="128"/>
      <c r="AF521" s="129"/>
      <c r="AG521" s="129"/>
      <c r="AH521" s="129"/>
      <c r="AI521" s="4" t="s">
        <v>6</v>
      </c>
    </row>
    <row r="522" spans="1:36" ht="14.1" customHeight="1">
      <c r="A522" s="490" t="s">
        <v>585</v>
      </c>
      <c r="B522" s="491"/>
      <c r="C522" s="491"/>
      <c r="D522" s="491"/>
      <c r="E522" s="491"/>
      <c r="F522" s="491"/>
      <c r="G522" s="491"/>
      <c r="H522" s="491"/>
      <c r="I522" s="491"/>
      <c r="J522" s="491"/>
      <c r="K522" s="491"/>
      <c r="L522" s="491"/>
      <c r="M522" s="491"/>
      <c r="N522" s="491"/>
      <c r="O522" s="491"/>
      <c r="P522" s="491"/>
      <c r="Q522" s="491"/>
      <c r="R522" s="491"/>
      <c r="S522" s="491"/>
      <c r="T522" s="491"/>
      <c r="U522" s="491"/>
      <c r="V522" s="491"/>
      <c r="W522" s="491"/>
      <c r="X522" s="491"/>
      <c r="Y522" s="491"/>
      <c r="Z522" s="491"/>
      <c r="AA522" s="491"/>
      <c r="AB522" s="491"/>
      <c r="AC522" s="492"/>
      <c r="AD522" s="67">
        <v>1450</v>
      </c>
      <c r="AE522" s="128">
        <f>IF(AE518&lt;0,-AE518+AE520+AE521,0)</f>
        <v>0</v>
      </c>
      <c r="AF522" s="129"/>
      <c r="AG522" s="129"/>
      <c r="AH522" s="129"/>
      <c r="AI522" s="13" t="s">
        <v>19</v>
      </c>
    </row>
    <row r="523" spans="1:36" ht="14.1" customHeight="1">
      <c r="A523" s="493" t="s">
        <v>586</v>
      </c>
      <c r="B523" s="494"/>
      <c r="C523" s="494"/>
      <c r="D523" s="494"/>
      <c r="E523" s="494"/>
      <c r="F523" s="494"/>
      <c r="G523" s="494"/>
      <c r="H523" s="494"/>
      <c r="I523" s="494"/>
      <c r="J523" s="494"/>
      <c r="K523" s="494"/>
      <c r="L523" s="494"/>
      <c r="M523" s="494"/>
      <c r="N523" s="494"/>
      <c r="O523" s="494"/>
      <c r="P523" s="494"/>
      <c r="Q523" s="494"/>
      <c r="R523" s="494"/>
      <c r="S523" s="494"/>
      <c r="T523" s="494"/>
      <c r="U523" s="494"/>
      <c r="V523" s="494"/>
      <c r="W523" s="494"/>
      <c r="X523" s="494"/>
      <c r="Y523" s="494"/>
      <c r="Z523" s="494"/>
      <c r="AA523" s="494"/>
      <c r="AB523" s="494"/>
      <c r="AC523" s="494"/>
      <c r="AD523" s="494"/>
      <c r="AE523" s="494"/>
      <c r="AF523" s="494"/>
      <c r="AG523" s="494"/>
      <c r="AH523" s="494"/>
      <c r="AI523" s="495"/>
    </row>
    <row r="524" spans="1:36" ht="14.1" customHeight="1">
      <c r="A524" s="496" t="s">
        <v>587</v>
      </c>
      <c r="B524" s="497"/>
      <c r="C524" s="497"/>
      <c r="D524" s="497"/>
      <c r="E524" s="497"/>
      <c r="F524" s="497"/>
      <c r="G524" s="497"/>
      <c r="H524" s="497"/>
      <c r="I524" s="497"/>
      <c r="J524" s="497"/>
      <c r="K524" s="497"/>
      <c r="L524" s="497"/>
      <c r="M524" s="497"/>
      <c r="N524" s="497"/>
      <c r="O524" s="497"/>
      <c r="P524" s="497"/>
      <c r="Q524" s="497"/>
      <c r="R524" s="497"/>
      <c r="S524" s="497"/>
      <c r="T524" s="497"/>
      <c r="U524" s="497"/>
      <c r="V524" s="497"/>
      <c r="W524" s="497"/>
      <c r="X524" s="497"/>
      <c r="Y524" s="497"/>
      <c r="Z524" s="497"/>
      <c r="AA524" s="497"/>
      <c r="AB524" s="497"/>
      <c r="AC524" s="497"/>
      <c r="AD524" s="497"/>
      <c r="AE524" s="497"/>
      <c r="AF524" s="497"/>
      <c r="AG524" s="497"/>
      <c r="AH524" s="497"/>
      <c r="AI524" s="498"/>
    </row>
    <row r="525" spans="1:36" ht="14.1" customHeight="1">
      <c r="A525" s="499" t="s">
        <v>588</v>
      </c>
      <c r="B525" s="500"/>
      <c r="C525" s="500"/>
      <c r="D525" s="500"/>
      <c r="E525" s="500"/>
      <c r="F525" s="500"/>
      <c r="G525" s="500"/>
      <c r="H525" s="500"/>
      <c r="I525" s="500"/>
      <c r="J525" s="500"/>
      <c r="K525" s="500"/>
      <c r="L525" s="500"/>
      <c r="M525" s="500"/>
      <c r="N525" s="500"/>
      <c r="O525" s="500"/>
      <c r="P525" s="500"/>
      <c r="Q525" s="500"/>
      <c r="R525" s="500"/>
      <c r="S525" s="500"/>
      <c r="T525" s="500"/>
      <c r="U525" s="500"/>
      <c r="V525" s="500"/>
      <c r="W525" s="500"/>
      <c r="X525" s="500"/>
      <c r="Y525" s="500"/>
      <c r="Z525" s="500"/>
      <c r="AA525" s="500"/>
      <c r="AB525" s="500"/>
      <c r="AC525" s="501"/>
      <c r="AD525" s="68">
        <v>1703</v>
      </c>
      <c r="AE525" s="128">
        <f>+AE557</f>
        <v>0</v>
      </c>
      <c r="AF525" s="129"/>
      <c r="AG525" s="129"/>
      <c r="AH525" s="129"/>
      <c r="AI525" s="21" t="s">
        <v>6</v>
      </c>
      <c r="AJ525" s="86">
        <f>AE525-AE557</f>
        <v>0</v>
      </c>
    </row>
    <row r="526" spans="1:36" ht="14.1" customHeight="1">
      <c r="A526" s="481" t="s">
        <v>589</v>
      </c>
      <c r="B526" s="482"/>
      <c r="C526" s="482"/>
      <c r="D526" s="482"/>
      <c r="E526" s="482"/>
      <c r="F526" s="482"/>
      <c r="G526" s="482"/>
      <c r="H526" s="482"/>
      <c r="I526" s="482"/>
      <c r="J526" s="482"/>
      <c r="K526" s="482"/>
      <c r="L526" s="482"/>
      <c r="M526" s="482"/>
      <c r="N526" s="482"/>
      <c r="O526" s="482"/>
      <c r="P526" s="482"/>
      <c r="Q526" s="482"/>
      <c r="R526" s="482"/>
      <c r="S526" s="482"/>
      <c r="T526" s="482"/>
      <c r="U526" s="482"/>
      <c r="V526" s="482"/>
      <c r="W526" s="482"/>
      <c r="X526" s="482"/>
      <c r="Y526" s="482"/>
      <c r="Z526" s="482"/>
      <c r="AA526" s="482"/>
      <c r="AB526" s="482"/>
      <c r="AC526" s="483"/>
      <c r="AD526" s="63">
        <v>1719</v>
      </c>
      <c r="AE526" s="128">
        <f>+AE558</f>
        <v>0</v>
      </c>
      <c r="AF526" s="129"/>
      <c r="AG526" s="129"/>
      <c r="AH526" s="129"/>
      <c r="AI526" s="4" t="s">
        <v>17</v>
      </c>
      <c r="AJ526" s="86">
        <f>AE526+AE558</f>
        <v>0</v>
      </c>
    </row>
    <row r="527" spans="1:36" ht="14.1" customHeight="1">
      <c r="A527" s="481" t="s">
        <v>590</v>
      </c>
      <c r="B527" s="482"/>
      <c r="C527" s="482"/>
      <c r="D527" s="482"/>
      <c r="E527" s="482"/>
      <c r="F527" s="482"/>
      <c r="G527" s="482"/>
      <c r="H527" s="482"/>
      <c r="I527" s="482"/>
      <c r="J527" s="482"/>
      <c r="K527" s="482"/>
      <c r="L527" s="482"/>
      <c r="M527" s="482"/>
      <c r="N527" s="482"/>
      <c r="O527" s="482"/>
      <c r="P527" s="482"/>
      <c r="Q527" s="482"/>
      <c r="R527" s="482"/>
      <c r="S527" s="482"/>
      <c r="T527" s="482"/>
      <c r="U527" s="482"/>
      <c r="V527" s="482"/>
      <c r="W527" s="482"/>
      <c r="X527" s="482"/>
      <c r="Y527" s="482"/>
      <c r="Z527" s="482"/>
      <c r="AA527" s="482"/>
      <c r="AB527" s="482"/>
      <c r="AC527" s="483"/>
      <c r="AD527" s="63">
        <v>1492</v>
      </c>
      <c r="AE527" s="128"/>
      <c r="AF527" s="129"/>
      <c r="AG527" s="129"/>
      <c r="AH527" s="129"/>
      <c r="AI527" s="4" t="s">
        <v>6</v>
      </c>
      <c r="AJ527" s="86">
        <f>AE527-N575-U575-Y575-AC575</f>
        <v>0</v>
      </c>
    </row>
    <row r="528" spans="1:36" ht="14.1" customHeight="1">
      <c r="A528" s="481" t="s">
        <v>591</v>
      </c>
      <c r="B528" s="482"/>
      <c r="C528" s="482"/>
      <c r="D528" s="482"/>
      <c r="E528" s="482"/>
      <c r="F528" s="482"/>
      <c r="G528" s="482"/>
      <c r="H528" s="482"/>
      <c r="I528" s="482"/>
      <c r="J528" s="482"/>
      <c r="K528" s="482"/>
      <c r="L528" s="482"/>
      <c r="M528" s="482"/>
      <c r="N528" s="482"/>
      <c r="O528" s="482"/>
      <c r="P528" s="482"/>
      <c r="Q528" s="482"/>
      <c r="R528" s="482"/>
      <c r="S528" s="482"/>
      <c r="T528" s="482"/>
      <c r="U528" s="482"/>
      <c r="V528" s="482"/>
      <c r="W528" s="482"/>
      <c r="X528" s="482"/>
      <c r="Y528" s="482"/>
      <c r="Z528" s="482"/>
      <c r="AA528" s="482"/>
      <c r="AB528" s="482"/>
      <c r="AC528" s="483"/>
      <c r="AD528" s="63">
        <v>1704</v>
      </c>
      <c r="AE528" s="128"/>
      <c r="AF528" s="129"/>
      <c r="AG528" s="129"/>
      <c r="AH528" s="129"/>
      <c r="AI528" s="4" t="s">
        <v>6</v>
      </c>
      <c r="AJ528" s="86">
        <f>AE528-J572</f>
        <v>0</v>
      </c>
    </row>
    <row r="529" spans="1:36" ht="14.1" customHeight="1">
      <c r="A529" s="484" t="s">
        <v>592</v>
      </c>
      <c r="B529" s="485"/>
      <c r="C529" s="485"/>
      <c r="D529" s="485"/>
      <c r="E529" s="485"/>
      <c r="F529" s="485"/>
      <c r="G529" s="485"/>
      <c r="H529" s="485"/>
      <c r="I529" s="485"/>
      <c r="J529" s="485"/>
      <c r="K529" s="485"/>
      <c r="L529" s="485"/>
      <c r="M529" s="485"/>
      <c r="N529" s="485"/>
      <c r="O529" s="485"/>
      <c r="P529" s="485"/>
      <c r="Q529" s="485"/>
      <c r="R529" s="485"/>
      <c r="S529" s="485"/>
      <c r="T529" s="485"/>
      <c r="U529" s="485"/>
      <c r="V529" s="485"/>
      <c r="W529" s="485"/>
      <c r="X529" s="485"/>
      <c r="Y529" s="485"/>
      <c r="Z529" s="485"/>
      <c r="AA529" s="485"/>
      <c r="AB529" s="485"/>
      <c r="AC529" s="486"/>
      <c r="AD529" s="63">
        <v>1720</v>
      </c>
      <c r="AE529" s="128">
        <f>AE525-AE526+AE527+AE528</f>
        <v>0</v>
      </c>
      <c r="AF529" s="129"/>
      <c r="AG529" s="129"/>
      <c r="AH529" s="129"/>
      <c r="AI529" s="4" t="s">
        <v>19</v>
      </c>
      <c r="AJ529" s="86"/>
    </row>
    <row r="530" spans="1:36" ht="14.1" customHeight="1">
      <c r="A530" s="481" t="s">
        <v>593</v>
      </c>
      <c r="B530" s="482"/>
      <c r="C530" s="482"/>
      <c r="D530" s="482"/>
      <c r="E530" s="482"/>
      <c r="F530" s="482"/>
      <c r="G530" s="482"/>
      <c r="H530" s="482"/>
      <c r="I530" s="482"/>
      <c r="J530" s="482"/>
      <c r="K530" s="482"/>
      <c r="L530" s="482"/>
      <c r="M530" s="482"/>
      <c r="N530" s="482"/>
      <c r="O530" s="482"/>
      <c r="P530" s="482"/>
      <c r="Q530" s="482"/>
      <c r="R530" s="482"/>
      <c r="S530" s="482"/>
      <c r="T530" s="482"/>
      <c r="U530" s="482"/>
      <c r="V530" s="482"/>
      <c r="W530" s="482"/>
      <c r="X530" s="482"/>
      <c r="Y530" s="482"/>
      <c r="Z530" s="482"/>
      <c r="AA530" s="482"/>
      <c r="AB530" s="482"/>
      <c r="AC530" s="483"/>
      <c r="AD530" s="63">
        <v>1493</v>
      </c>
      <c r="AE530" s="128"/>
      <c r="AF530" s="129"/>
      <c r="AG530" s="129"/>
      <c r="AH530" s="129"/>
      <c r="AI530" s="4" t="s">
        <v>17</v>
      </c>
      <c r="AJ530" s="86">
        <f>AE530-N574-Q574-U574-Y574-AC574</f>
        <v>0</v>
      </c>
    </row>
    <row r="531" spans="1:36" ht="14.1" customHeight="1">
      <c r="A531" s="481" t="s">
        <v>594</v>
      </c>
      <c r="B531" s="482"/>
      <c r="C531" s="482"/>
      <c r="D531" s="482"/>
      <c r="E531" s="482"/>
      <c r="F531" s="482"/>
      <c r="G531" s="482"/>
      <c r="H531" s="482"/>
      <c r="I531" s="482"/>
      <c r="J531" s="482"/>
      <c r="K531" s="482"/>
      <c r="L531" s="482"/>
      <c r="M531" s="482"/>
      <c r="N531" s="482"/>
      <c r="O531" s="482"/>
      <c r="P531" s="482"/>
      <c r="Q531" s="482"/>
      <c r="R531" s="482"/>
      <c r="S531" s="482"/>
      <c r="T531" s="482"/>
      <c r="U531" s="482"/>
      <c r="V531" s="482"/>
      <c r="W531" s="482"/>
      <c r="X531" s="482"/>
      <c r="Y531" s="482"/>
      <c r="Z531" s="482"/>
      <c r="AA531" s="482"/>
      <c r="AB531" s="482"/>
      <c r="AC531" s="483"/>
      <c r="AD531" s="63">
        <v>1494</v>
      </c>
      <c r="AE531" s="128"/>
      <c r="AF531" s="129"/>
      <c r="AG531" s="129"/>
      <c r="AH531" s="129"/>
      <c r="AI531" s="4" t="s">
        <v>17</v>
      </c>
      <c r="AJ531" s="86"/>
    </row>
    <row r="532" spans="1:36" ht="14.1" customHeight="1">
      <c r="A532" s="481" t="s">
        <v>595</v>
      </c>
      <c r="B532" s="482"/>
      <c r="C532" s="482"/>
      <c r="D532" s="482"/>
      <c r="E532" s="482"/>
      <c r="F532" s="482"/>
      <c r="G532" s="482"/>
      <c r="H532" s="482"/>
      <c r="I532" s="482"/>
      <c r="J532" s="482"/>
      <c r="K532" s="482"/>
      <c r="L532" s="482"/>
      <c r="M532" s="482"/>
      <c r="N532" s="482"/>
      <c r="O532" s="482"/>
      <c r="P532" s="482"/>
      <c r="Q532" s="482"/>
      <c r="R532" s="482"/>
      <c r="S532" s="482"/>
      <c r="T532" s="482"/>
      <c r="U532" s="482"/>
      <c r="V532" s="482"/>
      <c r="W532" s="482"/>
      <c r="X532" s="482"/>
      <c r="Y532" s="482"/>
      <c r="Z532" s="482"/>
      <c r="AA532" s="482"/>
      <c r="AB532" s="482"/>
      <c r="AC532" s="483"/>
      <c r="AD532" s="63">
        <v>1725</v>
      </c>
      <c r="AE532" s="128"/>
      <c r="AF532" s="129"/>
      <c r="AG532" s="129"/>
      <c r="AH532" s="129"/>
      <c r="AI532" s="4" t="s">
        <v>17</v>
      </c>
      <c r="AJ532" s="86"/>
    </row>
    <row r="533" spans="1:36" ht="14.1" customHeight="1">
      <c r="A533" s="481" t="s">
        <v>596</v>
      </c>
      <c r="B533" s="482"/>
      <c r="C533" s="482"/>
      <c r="D533" s="482"/>
      <c r="E533" s="482"/>
      <c r="F533" s="482"/>
      <c r="G533" s="482"/>
      <c r="H533" s="482"/>
      <c r="I533" s="482"/>
      <c r="J533" s="482"/>
      <c r="K533" s="482"/>
      <c r="L533" s="482"/>
      <c r="M533" s="482"/>
      <c r="N533" s="482"/>
      <c r="O533" s="482"/>
      <c r="P533" s="482"/>
      <c r="Q533" s="482"/>
      <c r="R533" s="482"/>
      <c r="S533" s="482"/>
      <c r="T533" s="482"/>
      <c r="U533" s="482"/>
      <c r="V533" s="482"/>
      <c r="W533" s="482"/>
      <c r="X533" s="482"/>
      <c r="Y533" s="482"/>
      <c r="Z533" s="482"/>
      <c r="AA533" s="482"/>
      <c r="AB533" s="482"/>
      <c r="AC533" s="483"/>
      <c r="AD533" s="63">
        <v>1727</v>
      </c>
      <c r="AE533" s="128"/>
      <c r="AF533" s="129"/>
      <c r="AG533" s="129"/>
      <c r="AH533" s="129"/>
      <c r="AI533" s="4" t="s">
        <v>17</v>
      </c>
      <c r="AJ533" s="86"/>
    </row>
    <row r="534" spans="1:36" ht="14.1" customHeight="1">
      <c r="A534" s="490" t="s">
        <v>597</v>
      </c>
      <c r="B534" s="491"/>
      <c r="C534" s="491"/>
      <c r="D534" s="491"/>
      <c r="E534" s="491"/>
      <c r="F534" s="491"/>
      <c r="G534" s="491"/>
      <c r="H534" s="491"/>
      <c r="I534" s="491"/>
      <c r="J534" s="491"/>
      <c r="K534" s="491"/>
      <c r="L534" s="491"/>
      <c r="M534" s="491"/>
      <c r="N534" s="491"/>
      <c r="O534" s="491"/>
      <c r="P534" s="491"/>
      <c r="Q534" s="491"/>
      <c r="R534" s="491"/>
      <c r="S534" s="491"/>
      <c r="T534" s="491"/>
      <c r="U534" s="491"/>
      <c r="V534" s="491"/>
      <c r="W534" s="491"/>
      <c r="X534" s="491"/>
      <c r="Y534" s="491"/>
      <c r="Z534" s="491"/>
      <c r="AA534" s="491"/>
      <c r="AB534" s="491"/>
      <c r="AC534" s="492"/>
      <c r="AD534" s="67">
        <v>1500</v>
      </c>
      <c r="AE534" s="128">
        <f>AE529-AE530-AE531-AE532-AE533</f>
        <v>0</v>
      </c>
      <c r="AF534" s="129"/>
      <c r="AG534" s="129"/>
      <c r="AH534" s="129"/>
      <c r="AI534" s="13" t="s">
        <v>19</v>
      </c>
      <c r="AJ534" s="86">
        <f>IF(AE534&lt;0,0,AE534-J569)</f>
        <v>0</v>
      </c>
    </row>
    <row r="535" spans="1:36" ht="14.1" customHeight="1">
      <c r="A535" s="493" t="s">
        <v>598</v>
      </c>
      <c r="B535" s="494"/>
      <c r="C535" s="494"/>
      <c r="D535" s="494"/>
      <c r="E535" s="494"/>
      <c r="F535" s="494"/>
      <c r="G535" s="494"/>
      <c r="H535" s="494"/>
      <c r="I535" s="494"/>
      <c r="J535" s="494"/>
      <c r="K535" s="494"/>
      <c r="L535" s="494"/>
      <c r="M535" s="494"/>
      <c r="N535" s="494"/>
      <c r="O535" s="494"/>
      <c r="P535" s="494"/>
      <c r="Q535" s="494"/>
      <c r="R535" s="494"/>
      <c r="S535" s="494"/>
      <c r="T535" s="494"/>
      <c r="U535" s="494"/>
      <c r="V535" s="494"/>
      <c r="W535" s="494"/>
      <c r="X535" s="494"/>
      <c r="Y535" s="494"/>
      <c r="Z535" s="494"/>
      <c r="AA535" s="494"/>
      <c r="AB535" s="494"/>
      <c r="AC535" s="494"/>
      <c r="AD535" s="494"/>
      <c r="AE535" s="494"/>
      <c r="AF535" s="494"/>
      <c r="AG535" s="494"/>
      <c r="AH535" s="494"/>
      <c r="AI535" s="495"/>
    </row>
    <row r="536" spans="1:36" ht="14.1" customHeight="1">
      <c r="A536" s="496" t="s">
        <v>599</v>
      </c>
      <c r="B536" s="497"/>
      <c r="C536" s="497"/>
      <c r="D536" s="497"/>
      <c r="E536" s="497"/>
      <c r="F536" s="497"/>
      <c r="G536" s="497"/>
      <c r="H536" s="497"/>
      <c r="I536" s="497"/>
      <c r="J536" s="497"/>
      <c r="K536" s="497"/>
      <c r="L536" s="497"/>
      <c r="M536" s="497"/>
      <c r="N536" s="497"/>
      <c r="O536" s="497"/>
      <c r="P536" s="497"/>
      <c r="Q536" s="497"/>
      <c r="R536" s="497"/>
      <c r="S536" s="497"/>
      <c r="T536" s="497"/>
      <c r="U536" s="497"/>
      <c r="V536" s="497"/>
      <c r="W536" s="497"/>
      <c r="X536" s="497"/>
      <c r="Y536" s="497"/>
      <c r="Z536" s="497"/>
      <c r="AA536" s="497"/>
      <c r="AB536" s="497"/>
      <c r="AC536" s="497"/>
      <c r="AD536" s="497"/>
      <c r="AE536" s="497"/>
      <c r="AF536" s="497"/>
      <c r="AG536" s="497"/>
      <c r="AH536" s="497"/>
      <c r="AI536" s="498"/>
    </row>
    <row r="537" spans="1:36" ht="14.45" customHeight="1">
      <c r="A537" s="72" t="s">
        <v>604</v>
      </c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  <c r="AA537" s="73"/>
      <c r="AB537" s="73"/>
      <c r="AC537" s="74"/>
      <c r="AD537" s="6">
        <v>1445</v>
      </c>
      <c r="AE537" s="128"/>
      <c r="AF537" s="129"/>
      <c r="AG537" s="129"/>
      <c r="AH537" s="129"/>
      <c r="AI537" s="4" t="s">
        <v>6</v>
      </c>
    </row>
    <row r="538" spans="1:36" ht="14.45" customHeight="1">
      <c r="A538" s="72" t="s">
        <v>605</v>
      </c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  <c r="AA538" s="73"/>
      <c r="AB538" s="73"/>
      <c r="AC538" s="74"/>
      <c r="AD538" s="6">
        <v>1446</v>
      </c>
      <c r="AE538" s="128"/>
      <c r="AF538" s="129"/>
      <c r="AG538" s="129"/>
      <c r="AH538" s="129"/>
      <c r="AI538" s="4" t="s">
        <v>17</v>
      </c>
    </row>
    <row r="539" spans="1:36" ht="14.45" customHeight="1">
      <c r="A539" s="72" t="s">
        <v>606</v>
      </c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  <c r="AA539" s="73"/>
      <c r="AB539" s="73"/>
      <c r="AC539" s="74"/>
      <c r="AD539" s="6">
        <v>1374</v>
      </c>
      <c r="AE539" s="128"/>
      <c r="AF539" s="129"/>
      <c r="AG539" s="129"/>
      <c r="AH539" s="129"/>
      <c r="AI539" s="4" t="s">
        <v>6</v>
      </c>
    </row>
    <row r="540" spans="1:36" ht="14.45" customHeight="1">
      <c r="A540" s="72" t="s">
        <v>607</v>
      </c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  <c r="AA540" s="73"/>
      <c r="AB540" s="73"/>
      <c r="AC540" s="74"/>
      <c r="AD540" s="6">
        <v>1375</v>
      </c>
      <c r="AE540" s="128"/>
      <c r="AF540" s="129"/>
      <c r="AG540" s="129"/>
      <c r="AH540" s="129"/>
      <c r="AI540" s="4" t="s">
        <v>6</v>
      </c>
    </row>
    <row r="541" spans="1:36" ht="14.45" customHeight="1">
      <c r="A541" s="72" t="s">
        <v>608</v>
      </c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  <c r="AA541" s="73"/>
      <c r="AB541" s="73"/>
      <c r="AC541" s="74"/>
      <c r="AD541" s="6">
        <v>1376</v>
      </c>
      <c r="AE541" s="128"/>
      <c r="AF541" s="129"/>
      <c r="AG541" s="129"/>
      <c r="AH541" s="129"/>
      <c r="AI541" s="4" t="s">
        <v>17</v>
      </c>
    </row>
    <row r="542" spans="1:36" ht="14.45" customHeight="1">
      <c r="A542" s="72" t="s">
        <v>609</v>
      </c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  <c r="AA542" s="73"/>
      <c r="AB542" s="73"/>
      <c r="AC542" s="74"/>
      <c r="AD542" s="6">
        <v>1705</v>
      </c>
      <c r="AE542" s="128"/>
      <c r="AF542" s="129"/>
      <c r="AG542" s="129"/>
      <c r="AH542" s="129"/>
      <c r="AI542" s="4" t="s">
        <v>6</v>
      </c>
      <c r="AJ542" s="86">
        <f>IF(AE542&lt;0,0,AE542-AE518)</f>
        <v>0</v>
      </c>
    </row>
    <row r="543" spans="1:36" ht="14.45" customHeight="1">
      <c r="A543" s="72" t="s">
        <v>610</v>
      </c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  <c r="AA543" s="73"/>
      <c r="AB543" s="73"/>
      <c r="AC543" s="74"/>
      <c r="AD543" s="6">
        <v>1706</v>
      </c>
      <c r="AE543" s="128"/>
      <c r="AF543" s="129"/>
      <c r="AG543" s="129"/>
      <c r="AH543" s="129"/>
      <c r="AI543" s="4" t="s">
        <v>17</v>
      </c>
      <c r="AJ543" s="86">
        <f>AE543-AE522</f>
        <v>0</v>
      </c>
    </row>
    <row r="544" spans="1:36" ht="14.45" customHeight="1">
      <c r="A544" s="72" t="s">
        <v>611</v>
      </c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  <c r="AA544" s="73"/>
      <c r="AB544" s="73"/>
      <c r="AC544" s="74"/>
      <c r="AD544" s="6">
        <v>1707</v>
      </c>
      <c r="AE544" s="128"/>
      <c r="AF544" s="129"/>
      <c r="AG544" s="129"/>
      <c r="AH544" s="129"/>
      <c r="AI544" s="4" t="s">
        <v>6</v>
      </c>
      <c r="AJ544" s="86">
        <f>AE544-AE510</f>
        <v>0</v>
      </c>
    </row>
    <row r="545" spans="1:36" ht="14.45" customHeight="1">
      <c r="A545" s="72" t="s">
        <v>612</v>
      </c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  <c r="AA545" s="73"/>
      <c r="AB545" s="73"/>
      <c r="AC545" s="74"/>
      <c r="AD545" s="6">
        <v>1377</v>
      </c>
      <c r="AE545" s="128"/>
      <c r="AF545" s="129"/>
      <c r="AG545" s="129"/>
      <c r="AH545" s="129"/>
      <c r="AI545" s="4" t="s">
        <v>6</v>
      </c>
    </row>
    <row r="546" spans="1:36" ht="14.45" customHeight="1">
      <c r="A546" s="72" t="s">
        <v>613</v>
      </c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  <c r="AA546" s="73"/>
      <c r="AB546" s="73"/>
      <c r="AC546" s="74"/>
      <c r="AD546" s="6">
        <v>1378</v>
      </c>
      <c r="AE546" s="128"/>
      <c r="AF546" s="129"/>
      <c r="AG546" s="129"/>
      <c r="AH546" s="129"/>
      <c r="AI546" s="4" t="s">
        <v>17</v>
      </c>
    </row>
    <row r="547" spans="1:36" ht="14.45" customHeight="1">
      <c r="A547" s="72" t="s">
        <v>614</v>
      </c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  <c r="AA547" s="73"/>
      <c r="AB547" s="73"/>
      <c r="AC547" s="74"/>
      <c r="AD547" s="6">
        <v>1726</v>
      </c>
      <c r="AE547" s="128"/>
      <c r="AF547" s="129"/>
      <c r="AG547" s="129"/>
      <c r="AH547" s="129"/>
      <c r="AI547" s="4" t="s">
        <v>6</v>
      </c>
      <c r="AJ547" s="86"/>
    </row>
    <row r="548" spans="1:36" ht="14.45" customHeight="1">
      <c r="A548" s="72" t="s">
        <v>615</v>
      </c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  <c r="AA548" s="73"/>
      <c r="AB548" s="73"/>
      <c r="AC548" s="74"/>
      <c r="AD548" s="6">
        <v>1591</v>
      </c>
      <c r="AE548" s="128"/>
      <c r="AF548" s="129"/>
      <c r="AG548" s="129"/>
      <c r="AH548" s="129"/>
      <c r="AI548" s="4" t="s">
        <v>17</v>
      </c>
      <c r="AJ548" s="86">
        <f>AE548-AE520</f>
        <v>0</v>
      </c>
    </row>
    <row r="549" spans="1:36" ht="14.45" customHeight="1">
      <c r="A549" s="72" t="s">
        <v>616</v>
      </c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  <c r="AA549" s="73"/>
      <c r="AB549" s="73"/>
      <c r="AC549" s="74"/>
      <c r="AD549" s="6">
        <v>1479</v>
      </c>
      <c r="AE549" s="128"/>
      <c r="AF549" s="129"/>
      <c r="AG549" s="129"/>
      <c r="AH549" s="129"/>
      <c r="AI549" s="4" t="s">
        <v>17</v>
      </c>
      <c r="AJ549" s="86">
        <f>AE549-AE528</f>
        <v>0</v>
      </c>
    </row>
    <row r="550" spans="1:36" ht="14.45" customHeight="1">
      <c r="A550" s="72" t="s">
        <v>617</v>
      </c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  <c r="AA550" s="73"/>
      <c r="AB550" s="73"/>
      <c r="AC550" s="74"/>
      <c r="AD550" s="6">
        <v>1708</v>
      </c>
      <c r="AE550" s="128"/>
      <c r="AF550" s="129"/>
      <c r="AG550" s="129"/>
      <c r="AH550" s="129"/>
      <c r="AI550" s="4" t="s">
        <v>17</v>
      </c>
      <c r="AJ550" s="86">
        <f>AE550-AE506</f>
        <v>0</v>
      </c>
    </row>
    <row r="551" spans="1:36" ht="14.45" customHeight="1">
      <c r="A551" s="72" t="s">
        <v>618</v>
      </c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  <c r="AA551" s="73"/>
      <c r="AB551" s="73"/>
      <c r="AC551" s="74"/>
      <c r="AD551" s="6">
        <v>1709</v>
      </c>
      <c r="AE551" s="128"/>
      <c r="AF551" s="129"/>
      <c r="AG551" s="129"/>
      <c r="AH551" s="129"/>
      <c r="AI551" s="4" t="s">
        <v>17</v>
      </c>
      <c r="AJ551" s="86">
        <f>AE551-AE488</f>
        <v>0</v>
      </c>
    </row>
    <row r="552" spans="1:36" ht="14.45" customHeight="1">
      <c r="A552" s="72" t="s">
        <v>619</v>
      </c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  <c r="AA552" s="73"/>
      <c r="AB552" s="73"/>
      <c r="AC552" s="74"/>
      <c r="AD552" s="6">
        <v>1379</v>
      </c>
      <c r="AE552" s="128"/>
      <c r="AF552" s="129"/>
      <c r="AG552" s="129"/>
      <c r="AH552" s="129"/>
      <c r="AI552" s="4" t="s">
        <v>17</v>
      </c>
      <c r="AJ552" s="86"/>
    </row>
    <row r="553" spans="1:36" ht="14.45" customHeight="1">
      <c r="A553" s="72" t="s">
        <v>620</v>
      </c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  <c r="AA553" s="73"/>
      <c r="AB553" s="73"/>
      <c r="AC553" s="74"/>
      <c r="AD553" s="6">
        <v>1710</v>
      </c>
      <c r="AE553" s="128"/>
      <c r="AF553" s="129"/>
      <c r="AG553" s="129"/>
      <c r="AH553" s="129"/>
      <c r="AI553" s="4" t="s">
        <v>6</v>
      </c>
      <c r="AJ553" s="86">
        <f>AE553-AE516</f>
        <v>0</v>
      </c>
    </row>
    <row r="554" spans="1:36" ht="14.45" customHeight="1">
      <c r="A554" s="72" t="s">
        <v>621</v>
      </c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  <c r="AA554" s="73"/>
      <c r="AB554" s="73"/>
      <c r="AC554" s="74"/>
      <c r="AD554" s="6">
        <v>1711</v>
      </c>
      <c r="AE554" s="128"/>
      <c r="AF554" s="129"/>
      <c r="AG554" s="129"/>
      <c r="AH554" s="129"/>
      <c r="AI554" s="4" t="s">
        <v>6</v>
      </c>
      <c r="AJ554" s="86">
        <f>AE554-AE517</f>
        <v>0</v>
      </c>
    </row>
    <row r="555" spans="1:36" ht="14.45" customHeight="1">
      <c r="A555" s="72" t="s">
        <v>622</v>
      </c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  <c r="AA555" s="73"/>
      <c r="AB555" s="73"/>
      <c r="AC555" s="74"/>
      <c r="AD555" s="6">
        <v>1380</v>
      </c>
      <c r="AE555" s="128"/>
      <c r="AF555" s="129"/>
      <c r="AG555" s="129"/>
      <c r="AH555" s="129"/>
      <c r="AI555" s="4" t="s">
        <v>6</v>
      </c>
      <c r="AJ555" s="86"/>
    </row>
    <row r="556" spans="1:36" ht="14.45" customHeight="1">
      <c r="A556" s="72" t="s">
        <v>623</v>
      </c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  <c r="AA556" s="73"/>
      <c r="AB556" s="73"/>
      <c r="AC556" s="74"/>
      <c r="AD556" s="6">
        <v>1381</v>
      </c>
      <c r="AE556" s="128"/>
      <c r="AF556" s="129"/>
      <c r="AG556" s="129"/>
      <c r="AH556" s="129"/>
      <c r="AI556" s="4" t="s">
        <v>17</v>
      </c>
      <c r="AJ556" s="86"/>
    </row>
    <row r="557" spans="1:36" ht="14.1" customHeight="1">
      <c r="A557" s="484" t="s">
        <v>600</v>
      </c>
      <c r="B557" s="485"/>
      <c r="C557" s="485"/>
      <c r="D557" s="485"/>
      <c r="E557" s="485"/>
      <c r="F557" s="485"/>
      <c r="G557" s="485"/>
      <c r="H557" s="485"/>
      <c r="I557" s="485"/>
      <c r="J557" s="485"/>
      <c r="K557" s="485"/>
      <c r="L557" s="485"/>
      <c r="M557" s="485"/>
      <c r="N557" s="485"/>
      <c r="O557" s="485"/>
      <c r="P557" s="485"/>
      <c r="Q557" s="485"/>
      <c r="R557" s="485"/>
      <c r="S557" s="485"/>
      <c r="T557" s="485"/>
      <c r="U557" s="485"/>
      <c r="V557" s="485"/>
      <c r="W557" s="485"/>
      <c r="X557" s="485"/>
      <c r="Y557" s="485"/>
      <c r="Z557" s="485"/>
      <c r="AA557" s="485"/>
      <c r="AB557" s="485"/>
      <c r="AC557" s="486"/>
      <c r="AD557" s="63">
        <v>1545</v>
      </c>
      <c r="AE557" s="128">
        <f>IF(SUM(AE537-AE538+AE539+AE540-AE541+AE542-AE543+AE544+AE545-AE546+AE547-AE548-AE549-AE550-AE551-AE552+AE553+AE554+AE555-AE556)&gt;0,SUM(AE537-AE538+AE539+AE540-AE541+AE542-AE543+AE544+AE545-AE546+AE547-AE548-AE549-AE550-AE551-AE552+AE553+AE554+AE555-AE556),0)</f>
        <v>0</v>
      </c>
      <c r="AF557" s="129"/>
      <c r="AG557" s="129"/>
      <c r="AH557" s="129"/>
      <c r="AI557" s="4" t="s">
        <v>19</v>
      </c>
      <c r="AJ557" s="86"/>
    </row>
    <row r="558" spans="1:36" ht="14.1" customHeight="1">
      <c r="A558" s="490" t="s">
        <v>601</v>
      </c>
      <c r="B558" s="491"/>
      <c r="C558" s="491"/>
      <c r="D558" s="491"/>
      <c r="E558" s="491"/>
      <c r="F558" s="491"/>
      <c r="G558" s="491"/>
      <c r="H558" s="491"/>
      <c r="I558" s="491"/>
      <c r="J558" s="491"/>
      <c r="K558" s="491"/>
      <c r="L558" s="491"/>
      <c r="M558" s="491"/>
      <c r="N558" s="491"/>
      <c r="O558" s="491"/>
      <c r="P558" s="491"/>
      <c r="Q558" s="491"/>
      <c r="R558" s="491"/>
      <c r="S558" s="491"/>
      <c r="T558" s="491"/>
      <c r="U558" s="491"/>
      <c r="V558" s="491"/>
      <c r="W558" s="491"/>
      <c r="X558" s="491"/>
      <c r="Y558" s="491"/>
      <c r="Z558" s="491"/>
      <c r="AA558" s="491"/>
      <c r="AB558" s="491"/>
      <c r="AC558" s="492"/>
      <c r="AD558" s="67">
        <v>1546</v>
      </c>
      <c r="AE558" s="128">
        <f>IF(SUM(AE537-AE538+AE539+AE540-AE541+AE542-AE543+AE544+AE545-AE546+AE547-AE548-AE549-AE550-AE551-AE552+AE553+AE554+AE555-AE556)&lt;0,SUM(AE537-AE538+AE539+AE540-AE541+AE542-AE543+AE544+AE545-AE546+AE547-AE548-AE549-AE550-AE551-AE552+AE553+AE554+AE555-AE556),0)</f>
        <v>0</v>
      </c>
      <c r="AF558" s="129"/>
      <c r="AG558" s="129"/>
      <c r="AH558" s="129"/>
      <c r="AI558" s="13" t="s">
        <v>19</v>
      </c>
      <c r="AJ558" s="86"/>
    </row>
    <row r="559" spans="1:36" ht="14.1" customHeight="1">
      <c r="A559" s="493" t="s">
        <v>599</v>
      </c>
      <c r="B559" s="494"/>
      <c r="C559" s="494"/>
      <c r="D559" s="494"/>
      <c r="E559" s="494"/>
      <c r="F559" s="494"/>
      <c r="G559" s="494"/>
      <c r="H559" s="494"/>
      <c r="I559" s="494"/>
      <c r="J559" s="494"/>
      <c r="K559" s="494"/>
      <c r="L559" s="494"/>
      <c r="M559" s="494"/>
      <c r="N559" s="494"/>
      <c r="O559" s="494"/>
      <c r="P559" s="494"/>
      <c r="Q559" s="494"/>
      <c r="R559" s="494"/>
      <c r="S559" s="494"/>
      <c r="T559" s="494"/>
      <c r="U559" s="494"/>
      <c r="V559" s="494"/>
      <c r="W559" s="494"/>
      <c r="X559" s="494"/>
      <c r="Y559" s="494"/>
      <c r="Z559" s="494"/>
      <c r="AA559" s="494"/>
      <c r="AB559" s="494"/>
      <c r="AC559" s="494"/>
      <c r="AD559" s="494"/>
      <c r="AE559" s="494"/>
      <c r="AF559" s="494"/>
      <c r="AG559" s="494"/>
      <c r="AH559" s="494"/>
      <c r="AI559" s="495"/>
    </row>
    <row r="560" spans="1:36" ht="14.1" customHeight="1">
      <c r="A560" s="496" t="s">
        <v>602</v>
      </c>
      <c r="B560" s="497"/>
      <c r="C560" s="497"/>
      <c r="D560" s="497"/>
      <c r="E560" s="497"/>
      <c r="F560" s="497"/>
      <c r="G560" s="497"/>
      <c r="H560" s="497"/>
      <c r="I560" s="497"/>
      <c r="J560" s="497"/>
      <c r="K560" s="497"/>
      <c r="L560" s="497"/>
      <c r="M560" s="497"/>
      <c r="N560" s="497"/>
      <c r="O560" s="497"/>
      <c r="P560" s="497"/>
      <c r="Q560" s="497"/>
      <c r="R560" s="497"/>
      <c r="S560" s="497"/>
      <c r="T560" s="497"/>
      <c r="U560" s="497"/>
      <c r="V560" s="497"/>
      <c r="W560" s="497"/>
      <c r="X560" s="497"/>
      <c r="Y560" s="497"/>
      <c r="Z560" s="497"/>
      <c r="AA560" s="497"/>
      <c r="AB560" s="497"/>
      <c r="AC560" s="497"/>
      <c r="AD560" s="497"/>
      <c r="AE560" s="497"/>
      <c r="AF560" s="497"/>
      <c r="AG560" s="497"/>
      <c r="AH560" s="497"/>
      <c r="AI560" s="498"/>
    </row>
    <row r="561" spans="1:36">
      <c r="A561" s="502"/>
      <c r="B561" s="503"/>
      <c r="C561" s="503"/>
      <c r="D561" s="503"/>
      <c r="E561" s="503"/>
      <c r="F561" s="503"/>
      <c r="G561" s="503"/>
      <c r="H561" s="504"/>
      <c r="I561" s="511" t="s">
        <v>289</v>
      </c>
      <c r="J561" s="512"/>
      <c r="K561" s="512"/>
      <c r="L561" s="513"/>
      <c r="M561" s="429" t="s">
        <v>291</v>
      </c>
      <c r="N561" s="430"/>
      <c r="O561" s="430"/>
      <c r="P561" s="430"/>
      <c r="Q561" s="430"/>
      <c r="R561" s="430"/>
      <c r="S561" s="430"/>
      <c r="T561" s="430"/>
      <c r="U561" s="430"/>
      <c r="V561" s="430"/>
      <c r="W561" s="430"/>
      <c r="X561" s="430"/>
      <c r="Y561" s="430"/>
      <c r="Z561" s="430"/>
      <c r="AA561" s="430"/>
      <c r="AB561" s="430"/>
      <c r="AC561" s="430"/>
      <c r="AD561" s="430"/>
      <c r="AE561" s="431"/>
      <c r="AF561" s="511" t="s">
        <v>292</v>
      </c>
      <c r="AG561" s="512"/>
      <c r="AH561" s="513"/>
      <c r="AI561" s="435"/>
    </row>
    <row r="562" spans="1:36">
      <c r="A562" s="505"/>
      <c r="B562" s="506"/>
      <c r="C562" s="506"/>
      <c r="D562" s="506"/>
      <c r="E562" s="506"/>
      <c r="F562" s="506"/>
      <c r="G562" s="506"/>
      <c r="H562" s="507"/>
      <c r="I562" s="514"/>
      <c r="J562" s="515"/>
      <c r="K562" s="515"/>
      <c r="L562" s="516"/>
      <c r="M562" s="218" t="s">
        <v>509</v>
      </c>
      <c r="N562" s="219"/>
      <c r="O562" s="219"/>
      <c r="P562" s="219"/>
      <c r="Q562" s="219"/>
      <c r="R562" s="219"/>
      <c r="S562" s="219"/>
      <c r="T562" s="219"/>
      <c r="U562" s="219"/>
      <c r="V562" s="219"/>
      <c r="W562" s="220"/>
      <c r="X562" s="520" t="s">
        <v>510</v>
      </c>
      <c r="Y562" s="521"/>
      <c r="Z562" s="521"/>
      <c r="AA562" s="522"/>
      <c r="AB562" s="444" t="s">
        <v>293</v>
      </c>
      <c r="AC562" s="445"/>
      <c r="AD562" s="445"/>
      <c r="AE562" s="446"/>
      <c r="AF562" s="514"/>
      <c r="AG562" s="515"/>
      <c r="AH562" s="516"/>
      <c r="AI562" s="436"/>
    </row>
    <row r="563" spans="1:36" ht="26.45" customHeight="1">
      <c r="A563" s="508"/>
      <c r="B563" s="509"/>
      <c r="C563" s="509"/>
      <c r="D563" s="509"/>
      <c r="E563" s="509"/>
      <c r="F563" s="509"/>
      <c r="G563" s="509"/>
      <c r="H563" s="510"/>
      <c r="I563" s="517"/>
      <c r="J563" s="518"/>
      <c r="K563" s="518"/>
      <c r="L563" s="519"/>
      <c r="M563" s="526" t="s">
        <v>516</v>
      </c>
      <c r="N563" s="527"/>
      <c r="O563" s="528"/>
      <c r="P563" s="221" t="s">
        <v>511</v>
      </c>
      <c r="Q563" s="222"/>
      <c r="R563" s="222"/>
      <c r="S563" s="251"/>
      <c r="T563" s="221" t="s">
        <v>512</v>
      </c>
      <c r="U563" s="222"/>
      <c r="V563" s="222"/>
      <c r="W563" s="251"/>
      <c r="X563" s="523"/>
      <c r="Y563" s="524"/>
      <c r="Z563" s="524"/>
      <c r="AA563" s="525"/>
      <c r="AB563" s="447"/>
      <c r="AC563" s="448"/>
      <c r="AD563" s="448"/>
      <c r="AE563" s="449"/>
      <c r="AF563" s="517"/>
      <c r="AG563" s="518"/>
      <c r="AH563" s="519"/>
      <c r="AI563" s="437"/>
    </row>
    <row r="564" spans="1:36" ht="14.45" customHeight="1">
      <c r="A564" s="424" t="s">
        <v>353</v>
      </c>
      <c r="B564" s="422"/>
      <c r="C564" s="422"/>
      <c r="D564" s="422"/>
      <c r="E564" s="422"/>
      <c r="F564" s="422"/>
      <c r="G564" s="422"/>
      <c r="H564" s="423"/>
      <c r="I564" s="3">
        <v>1451</v>
      </c>
      <c r="J564" s="128"/>
      <c r="K564" s="129"/>
      <c r="L564" s="129"/>
      <c r="M564" s="6">
        <v>1452</v>
      </c>
      <c r="N564" s="128"/>
      <c r="O564" s="129"/>
      <c r="P564" s="3">
        <v>1752</v>
      </c>
      <c r="Q564" s="128"/>
      <c r="R564" s="129"/>
      <c r="S564" s="129"/>
      <c r="T564" s="3">
        <v>1753</v>
      </c>
      <c r="U564" s="128"/>
      <c r="V564" s="129"/>
      <c r="W564" s="129"/>
      <c r="X564" s="6">
        <v>1453</v>
      </c>
      <c r="Y564" s="128"/>
      <c r="Z564" s="129"/>
      <c r="AA564" s="129"/>
      <c r="AB564" s="2">
        <v>1454</v>
      </c>
      <c r="AC564" s="128"/>
      <c r="AD564" s="129"/>
      <c r="AE564" s="129"/>
      <c r="AF564" s="2">
        <v>1382</v>
      </c>
      <c r="AG564" s="128"/>
      <c r="AH564" s="129"/>
      <c r="AI564" s="4" t="s">
        <v>6</v>
      </c>
      <c r="AJ564" s="86"/>
    </row>
    <row r="565" spans="1:36" ht="14.45" customHeight="1">
      <c r="A565" s="424" t="s">
        <v>354</v>
      </c>
      <c r="B565" s="422"/>
      <c r="C565" s="422"/>
      <c r="D565" s="422"/>
      <c r="E565" s="422"/>
      <c r="F565" s="422"/>
      <c r="G565" s="422"/>
      <c r="H565" s="423"/>
      <c r="I565" s="419"/>
      <c r="J565" s="420"/>
      <c r="K565" s="420"/>
      <c r="L565" s="421"/>
      <c r="M565" s="6">
        <v>1589</v>
      </c>
      <c r="N565" s="128"/>
      <c r="O565" s="129"/>
      <c r="P565" s="419"/>
      <c r="Q565" s="420"/>
      <c r="R565" s="420"/>
      <c r="S565" s="421"/>
      <c r="T565" s="3">
        <v>1845</v>
      </c>
      <c r="U565" s="128"/>
      <c r="V565" s="129"/>
      <c r="W565" s="129"/>
      <c r="X565" s="6">
        <v>1455</v>
      </c>
      <c r="Y565" s="128"/>
      <c r="Z565" s="129"/>
      <c r="AA565" s="129"/>
      <c r="AB565" s="2">
        <v>1456</v>
      </c>
      <c r="AC565" s="128"/>
      <c r="AD565" s="129"/>
      <c r="AE565" s="129"/>
      <c r="AF565" s="419"/>
      <c r="AG565" s="420"/>
      <c r="AH565" s="420"/>
      <c r="AI565" s="4" t="s">
        <v>17</v>
      </c>
      <c r="AJ565" s="86"/>
    </row>
    <row r="566" spans="1:36" ht="14.45" customHeight="1">
      <c r="A566" s="357" t="s">
        <v>281</v>
      </c>
      <c r="B566" s="358"/>
      <c r="C566" s="358"/>
      <c r="D566" s="358"/>
      <c r="E566" s="358"/>
      <c r="F566" s="358"/>
      <c r="G566" s="358"/>
      <c r="H566" s="359"/>
      <c r="I566" s="3">
        <v>1392</v>
      </c>
      <c r="J566" s="128"/>
      <c r="K566" s="129"/>
      <c r="L566" s="129"/>
      <c r="M566" s="6">
        <v>1393</v>
      </c>
      <c r="N566" s="128"/>
      <c r="O566" s="129"/>
      <c r="P566" s="3">
        <v>1755</v>
      </c>
      <c r="Q566" s="128"/>
      <c r="R566" s="129"/>
      <c r="S566" s="129"/>
      <c r="T566" s="3">
        <v>1756</v>
      </c>
      <c r="U566" s="128"/>
      <c r="V566" s="129"/>
      <c r="W566" s="129"/>
      <c r="X566" s="6">
        <v>1394</v>
      </c>
      <c r="Y566" s="128"/>
      <c r="Z566" s="129"/>
      <c r="AA566" s="129"/>
      <c r="AB566" s="2">
        <v>1395</v>
      </c>
      <c r="AC566" s="128"/>
      <c r="AD566" s="129"/>
      <c r="AE566" s="129"/>
      <c r="AF566" s="2">
        <v>1384</v>
      </c>
      <c r="AG566" s="128"/>
      <c r="AH566" s="129"/>
      <c r="AI566" s="4" t="s">
        <v>6</v>
      </c>
      <c r="AJ566" s="86"/>
    </row>
    <row r="567" spans="1:36" ht="14.45" customHeight="1">
      <c r="A567" s="357" t="s">
        <v>282</v>
      </c>
      <c r="B567" s="358"/>
      <c r="C567" s="358"/>
      <c r="D567" s="358"/>
      <c r="E567" s="358"/>
      <c r="F567" s="358"/>
      <c r="G567" s="358"/>
      <c r="H567" s="359"/>
      <c r="I567" s="3">
        <v>1396</v>
      </c>
      <c r="J567" s="128"/>
      <c r="K567" s="129"/>
      <c r="L567" s="129"/>
      <c r="M567" s="6">
        <v>1397</v>
      </c>
      <c r="N567" s="128"/>
      <c r="O567" s="129"/>
      <c r="P567" s="3">
        <v>1757</v>
      </c>
      <c r="Q567" s="128"/>
      <c r="R567" s="129"/>
      <c r="S567" s="129"/>
      <c r="T567" s="3">
        <v>1758</v>
      </c>
      <c r="U567" s="128"/>
      <c r="V567" s="129"/>
      <c r="W567" s="129"/>
      <c r="X567" s="6">
        <v>1398</v>
      </c>
      <c r="Y567" s="128"/>
      <c r="Z567" s="129"/>
      <c r="AA567" s="129"/>
      <c r="AB567" s="2">
        <v>1399</v>
      </c>
      <c r="AC567" s="128"/>
      <c r="AD567" s="129"/>
      <c r="AE567" s="129"/>
      <c r="AF567" s="2">
        <v>1385</v>
      </c>
      <c r="AG567" s="128"/>
      <c r="AH567" s="129"/>
      <c r="AI567" s="4" t="s">
        <v>17</v>
      </c>
      <c r="AJ567" s="86"/>
    </row>
    <row r="568" spans="1:36" ht="14.45" customHeight="1">
      <c r="A568" s="357" t="s">
        <v>355</v>
      </c>
      <c r="B568" s="358"/>
      <c r="C568" s="358"/>
      <c r="D568" s="358"/>
      <c r="E568" s="358"/>
      <c r="F568" s="358"/>
      <c r="G568" s="358"/>
      <c r="H568" s="359"/>
      <c r="I568" s="3">
        <v>1459</v>
      </c>
      <c r="J568" s="128"/>
      <c r="K568" s="129"/>
      <c r="L568" s="129"/>
      <c r="M568" s="6">
        <v>1460</v>
      </c>
      <c r="N568" s="128"/>
      <c r="O568" s="129"/>
      <c r="P568" s="3">
        <v>1759</v>
      </c>
      <c r="Q568" s="128"/>
      <c r="R568" s="129"/>
      <c r="S568" s="129"/>
      <c r="T568" s="3">
        <v>1760</v>
      </c>
      <c r="U568" s="128"/>
      <c r="V568" s="129"/>
      <c r="W568" s="129"/>
      <c r="X568" s="6">
        <v>1461</v>
      </c>
      <c r="Y568" s="128"/>
      <c r="Z568" s="129"/>
      <c r="AA568" s="129"/>
      <c r="AB568" s="2">
        <v>1462</v>
      </c>
      <c r="AC568" s="128"/>
      <c r="AD568" s="129"/>
      <c r="AE568" s="129"/>
      <c r="AF568" s="2">
        <v>1386</v>
      </c>
      <c r="AG568" s="128"/>
      <c r="AH568" s="129"/>
      <c r="AI568" s="4" t="s">
        <v>17</v>
      </c>
      <c r="AJ568" s="86"/>
    </row>
    <row r="569" spans="1:36" ht="14.45" customHeight="1">
      <c r="A569" s="357" t="s">
        <v>297</v>
      </c>
      <c r="B569" s="358"/>
      <c r="C569" s="358"/>
      <c r="D569" s="358"/>
      <c r="E569" s="358"/>
      <c r="F569" s="358"/>
      <c r="G569" s="358"/>
      <c r="H569" s="359"/>
      <c r="I569" s="3">
        <v>1463</v>
      </c>
      <c r="J569" s="128"/>
      <c r="K569" s="129"/>
      <c r="L569" s="129"/>
      <c r="M569" s="419"/>
      <c r="N569" s="420"/>
      <c r="O569" s="420"/>
      <c r="P569" s="419"/>
      <c r="Q569" s="420"/>
      <c r="R569" s="420"/>
      <c r="S569" s="421"/>
      <c r="T569" s="3">
        <v>1762</v>
      </c>
      <c r="U569" s="128"/>
      <c r="V569" s="129"/>
      <c r="W569" s="129"/>
      <c r="X569" s="6">
        <v>1465</v>
      </c>
      <c r="Y569" s="128"/>
      <c r="Z569" s="129"/>
      <c r="AA569" s="129"/>
      <c r="AB569" s="2">
        <v>1466</v>
      </c>
      <c r="AC569" s="128"/>
      <c r="AD569" s="129"/>
      <c r="AE569" s="129"/>
      <c r="AF569" s="419"/>
      <c r="AG569" s="420"/>
      <c r="AH569" s="420"/>
      <c r="AI569" s="4" t="s">
        <v>6</v>
      </c>
      <c r="AJ569" s="86"/>
    </row>
    <row r="570" spans="1:36" ht="14.45" customHeight="1">
      <c r="A570" s="357" t="s">
        <v>298</v>
      </c>
      <c r="B570" s="358"/>
      <c r="C570" s="358"/>
      <c r="D570" s="358"/>
      <c r="E570" s="358"/>
      <c r="F570" s="358"/>
      <c r="G570" s="358"/>
      <c r="H570" s="359"/>
      <c r="I570" s="3">
        <v>1467</v>
      </c>
      <c r="J570" s="128"/>
      <c r="K570" s="129"/>
      <c r="L570" s="129"/>
      <c r="M570" s="6">
        <v>1468</v>
      </c>
      <c r="N570" s="128"/>
      <c r="O570" s="129"/>
      <c r="P570" s="3">
        <v>1763</v>
      </c>
      <c r="Q570" s="128"/>
      <c r="R570" s="129"/>
      <c r="S570" s="129"/>
      <c r="T570" s="3">
        <v>1764</v>
      </c>
      <c r="U570" s="128"/>
      <c r="V570" s="129"/>
      <c r="W570" s="129"/>
      <c r="X570" s="6">
        <v>1469</v>
      </c>
      <c r="Y570" s="128"/>
      <c r="Z570" s="129"/>
      <c r="AA570" s="129"/>
      <c r="AB570" s="2">
        <v>1470</v>
      </c>
      <c r="AC570" s="128"/>
      <c r="AD570" s="129"/>
      <c r="AE570" s="129"/>
      <c r="AF570" s="2">
        <v>1387</v>
      </c>
      <c r="AG570" s="128"/>
      <c r="AH570" s="129"/>
      <c r="AI570" s="4" t="s">
        <v>6</v>
      </c>
      <c r="AJ570" s="86"/>
    </row>
    <row r="571" spans="1:36" ht="14.45" customHeight="1">
      <c r="A571" s="357" t="s">
        <v>299</v>
      </c>
      <c r="B571" s="358"/>
      <c r="C571" s="358"/>
      <c r="D571" s="358"/>
      <c r="E571" s="358"/>
      <c r="F571" s="358"/>
      <c r="G571" s="358"/>
      <c r="H571" s="359"/>
      <c r="I571" s="3">
        <v>1471</v>
      </c>
      <c r="J571" s="128"/>
      <c r="K571" s="129"/>
      <c r="L571" s="129"/>
      <c r="M571" s="6">
        <v>1472</v>
      </c>
      <c r="N571" s="128"/>
      <c r="O571" s="129"/>
      <c r="P571" s="3">
        <v>1765</v>
      </c>
      <c r="Q571" s="128"/>
      <c r="R571" s="129"/>
      <c r="S571" s="129"/>
      <c r="T571" s="3">
        <v>1766</v>
      </c>
      <c r="U571" s="128"/>
      <c r="V571" s="129"/>
      <c r="W571" s="129"/>
      <c r="X571" s="6">
        <v>1473</v>
      </c>
      <c r="Y571" s="128"/>
      <c r="Z571" s="129"/>
      <c r="AA571" s="129"/>
      <c r="AB571" s="2">
        <v>1474</v>
      </c>
      <c r="AC571" s="128"/>
      <c r="AD571" s="129"/>
      <c r="AE571" s="129"/>
      <c r="AF571" s="2">
        <v>1388</v>
      </c>
      <c r="AG571" s="128"/>
      <c r="AH571" s="129"/>
      <c r="AI571" s="4" t="s">
        <v>17</v>
      </c>
      <c r="AJ571" s="86"/>
    </row>
    <row r="572" spans="1:36" ht="14.45" customHeight="1">
      <c r="A572" s="357" t="s">
        <v>356</v>
      </c>
      <c r="B572" s="358"/>
      <c r="C572" s="358"/>
      <c r="D572" s="358"/>
      <c r="E572" s="358"/>
      <c r="F572" s="358"/>
      <c r="G572" s="358"/>
      <c r="H572" s="359"/>
      <c r="I572" s="3">
        <v>1475</v>
      </c>
      <c r="J572" s="128"/>
      <c r="K572" s="129"/>
      <c r="L572" s="129"/>
      <c r="M572" s="6">
        <v>1476</v>
      </c>
      <c r="N572" s="128"/>
      <c r="O572" s="129"/>
      <c r="P572" s="3">
        <v>1767</v>
      </c>
      <c r="Q572" s="128"/>
      <c r="R572" s="129"/>
      <c r="S572" s="129"/>
      <c r="T572" s="3">
        <v>1768</v>
      </c>
      <c r="U572" s="128"/>
      <c r="V572" s="129"/>
      <c r="W572" s="129"/>
      <c r="X572" s="6">
        <v>1477</v>
      </c>
      <c r="Y572" s="128"/>
      <c r="Z572" s="129"/>
      <c r="AA572" s="129"/>
      <c r="AB572" s="2">
        <v>1478</v>
      </c>
      <c r="AC572" s="128"/>
      <c r="AD572" s="129"/>
      <c r="AE572" s="129"/>
      <c r="AF572" s="2">
        <v>1389</v>
      </c>
      <c r="AG572" s="128"/>
      <c r="AH572" s="129"/>
      <c r="AI572" s="4" t="s">
        <v>17</v>
      </c>
      <c r="AJ572" s="86"/>
    </row>
    <row r="573" spans="1:36" ht="14.45" customHeight="1">
      <c r="A573" s="424" t="s">
        <v>357</v>
      </c>
      <c r="B573" s="422"/>
      <c r="C573" s="422"/>
      <c r="D573" s="422"/>
      <c r="E573" s="422"/>
      <c r="F573" s="422"/>
      <c r="G573" s="422"/>
      <c r="H573" s="423"/>
      <c r="I573" s="3">
        <v>1480</v>
      </c>
      <c r="J573" s="128"/>
      <c r="K573" s="129"/>
      <c r="L573" s="129"/>
      <c r="M573" s="6">
        <v>1481</v>
      </c>
      <c r="N573" s="128"/>
      <c r="O573" s="129"/>
      <c r="P573" s="3">
        <v>1769</v>
      </c>
      <c r="Q573" s="128"/>
      <c r="R573" s="129"/>
      <c r="S573" s="129"/>
      <c r="T573" s="3">
        <v>1770</v>
      </c>
      <c r="U573" s="128"/>
      <c r="V573" s="129"/>
      <c r="W573" s="129"/>
      <c r="X573" s="6">
        <v>1482</v>
      </c>
      <c r="Y573" s="128"/>
      <c r="Z573" s="129"/>
      <c r="AA573" s="129"/>
      <c r="AB573" s="2">
        <v>1483</v>
      </c>
      <c r="AC573" s="128"/>
      <c r="AD573" s="129"/>
      <c r="AE573" s="129"/>
      <c r="AF573" s="2">
        <v>1390</v>
      </c>
      <c r="AG573" s="128"/>
      <c r="AH573" s="129"/>
      <c r="AI573" s="4" t="s">
        <v>17</v>
      </c>
      <c r="AJ573" s="86"/>
    </row>
    <row r="574" spans="1:36" ht="14.45" customHeight="1">
      <c r="A574" s="357" t="s">
        <v>358</v>
      </c>
      <c r="B574" s="358"/>
      <c r="C574" s="358"/>
      <c r="D574" s="358"/>
      <c r="E574" s="358"/>
      <c r="F574" s="358"/>
      <c r="G574" s="358"/>
      <c r="H574" s="359"/>
      <c r="I574" s="3">
        <v>1484</v>
      </c>
      <c r="J574" s="128">
        <f>IF(SUM(J564+J566-J567-J568+J569+J570-J571-J572-J573)&gt;0,SUM(J564+J566-J567-J568+J569+J570-J571-J572-J573),0)</f>
        <v>0</v>
      </c>
      <c r="K574" s="129"/>
      <c r="L574" s="129"/>
      <c r="M574" s="6">
        <v>1485</v>
      </c>
      <c r="N574" s="128">
        <f>IF(SUM(N564-N565+N566-N567-N568+N570-N571-N572-N573)&gt;0,SUM(N564-N565+N566-N567-N568+N570-N571-N572-N573),0)</f>
        <v>0</v>
      </c>
      <c r="O574" s="129"/>
      <c r="P574" s="3">
        <v>1771</v>
      </c>
      <c r="Q574" s="128">
        <f>IF(SUM(Q564+Q566-Q567-Q568+Q570-Q571-Q572-Q573)&gt;0,SUM(Q564+Q566-Q567-Q568+Q570-Q571-Q572-Q573),0)</f>
        <v>0</v>
      </c>
      <c r="R574" s="129"/>
      <c r="S574" s="129"/>
      <c r="T574" s="3">
        <v>1772</v>
      </c>
      <c r="U574" s="128">
        <f>IF(SUM(U564-U565+U566-U567-U568+U570-U571-U572-U573)&gt;0,SUM(U564-U565+U566-U567-U568+U570-U571-U572-U573),0)</f>
        <v>0</v>
      </c>
      <c r="V574" s="129"/>
      <c r="W574" s="129"/>
      <c r="X574" s="6">
        <v>1486</v>
      </c>
      <c r="Y574" s="128">
        <f>IF(SUM(Y564-Y565+Y566-Y567-Y568+Y570-Y571-Y572-Y573)&gt;0,SUM(Y564-Y565+Y566-Y567-Y568+Y570-Y571-Y572-Y573),0)</f>
        <v>0</v>
      </c>
      <c r="Z574" s="129"/>
      <c r="AA574" s="129"/>
      <c r="AB574" s="2">
        <v>1487</v>
      </c>
      <c r="AC574" s="128">
        <f>IF(SUM(AC564-AC565+AC566-AC567-AC568+AC570-AC571-AC572-AC573)&gt;0,SUM(AC564-AC565+AC566-AC567-AC568+AC570-AC571-AC572-AC573),0)</f>
        <v>0</v>
      </c>
      <c r="AD574" s="129"/>
      <c r="AE574" s="129"/>
      <c r="AF574" s="2">
        <v>1391</v>
      </c>
      <c r="AG574" s="128">
        <f>IF(SUM(AG564+AG566-AG567-AG568+AG570-AG571-AG572-AG573)&gt;0,SUM(AG564+AG566-AG567-AG568+AG570-AG571-AG572-AG573),0)</f>
        <v>0</v>
      </c>
      <c r="AH574" s="129"/>
      <c r="AI574" s="4" t="s">
        <v>19</v>
      </c>
      <c r="AJ574" s="86"/>
    </row>
    <row r="575" spans="1:36" ht="14.45" customHeight="1">
      <c r="A575" s="361" t="s">
        <v>303</v>
      </c>
      <c r="B575" s="362"/>
      <c r="C575" s="362"/>
      <c r="D575" s="362"/>
      <c r="E575" s="362"/>
      <c r="F575" s="362"/>
      <c r="G575" s="362"/>
      <c r="H575" s="363"/>
      <c r="I575" s="529"/>
      <c r="J575" s="530"/>
      <c r="K575" s="530"/>
      <c r="L575" s="531"/>
      <c r="M575" s="7">
        <v>1489</v>
      </c>
      <c r="N575" s="128">
        <f>IF(SUM(N564-N565+N566-N567-N568+N570-N571-N572-N573)&lt;0,SUM(N564-N565+N566-N567-N568+N570-N571-N572-N573),0)</f>
        <v>0</v>
      </c>
      <c r="O575" s="129"/>
      <c r="P575" s="529"/>
      <c r="Q575" s="530"/>
      <c r="R575" s="530"/>
      <c r="S575" s="531"/>
      <c r="T575" s="24">
        <v>1846</v>
      </c>
      <c r="U575" s="128">
        <f>IF(SUM(U564-U565+U566-U567-U568+U570-U571-U572-U573)&lt;0,SUM(U564-U565+U566-U567-U568+U570-U571-U572-U573),0)</f>
        <v>0</v>
      </c>
      <c r="V575" s="129"/>
      <c r="W575" s="129"/>
      <c r="X575" s="7">
        <v>1490</v>
      </c>
      <c r="Y575" s="128">
        <f>IF(SUM(Y564-Y565+Y566-Y567-Y568+Y570-Y571-Y572-Y573)&lt;0,SUM(Y564-Y565+Y566-Y567-Y568+Y570-Y571-Y572-Y573),0)</f>
        <v>0</v>
      </c>
      <c r="Z575" s="129"/>
      <c r="AA575" s="129"/>
      <c r="AB575" s="8">
        <v>1491</v>
      </c>
      <c r="AC575" s="128">
        <f>IF(SUM(AC564-AC565+AC566-AC567-AC568+AC570-AC571-AC572-AC573)&lt;0,SUM(AC564-AC565+AC566-AC567-AC568+AC570-AC571-AC572-AC573),0)</f>
        <v>0</v>
      </c>
      <c r="AD575" s="129"/>
      <c r="AE575" s="129"/>
      <c r="AF575" s="419"/>
      <c r="AG575" s="420"/>
      <c r="AH575" s="420"/>
      <c r="AI575" s="13" t="s">
        <v>19</v>
      </c>
      <c r="AJ575" s="86"/>
    </row>
    <row r="576" spans="1:36">
      <c r="A576" s="130" t="s">
        <v>517</v>
      </c>
      <c r="B576" s="131"/>
      <c r="C576" s="131"/>
      <c r="D576" s="131"/>
      <c r="E576" s="131"/>
      <c r="F576" s="131"/>
      <c r="G576" s="131"/>
      <c r="H576" s="131"/>
      <c r="I576" s="131"/>
      <c r="J576" s="131"/>
      <c r="K576" s="131"/>
      <c r="L576" s="131"/>
      <c r="M576" s="131"/>
      <c r="N576" s="131"/>
      <c r="O576" s="131"/>
      <c r="P576" s="131"/>
      <c r="Q576" s="131"/>
      <c r="R576" s="131"/>
      <c r="S576" s="131"/>
      <c r="T576" s="131"/>
      <c r="U576" s="131"/>
      <c r="V576" s="131"/>
      <c r="W576" s="131"/>
      <c r="X576" s="131"/>
      <c r="Y576" s="131"/>
      <c r="Z576" s="131"/>
      <c r="AA576" s="131"/>
      <c r="AB576" s="131"/>
      <c r="AC576" s="131"/>
      <c r="AD576" s="131"/>
      <c r="AE576" s="131"/>
      <c r="AF576" s="131"/>
      <c r="AG576" s="131"/>
      <c r="AH576" s="131"/>
      <c r="AI576" s="132"/>
    </row>
    <row r="577" spans="1:35">
      <c r="A577" s="133" t="s">
        <v>518</v>
      </c>
      <c r="B577" s="134"/>
      <c r="C577" s="134"/>
      <c r="D577" s="134"/>
      <c r="E577" s="134"/>
      <c r="F577" s="134"/>
      <c r="G577" s="134"/>
      <c r="H577" s="134"/>
      <c r="I577" s="134"/>
      <c r="J577" s="134"/>
      <c r="K577" s="134"/>
      <c r="L577" s="134"/>
      <c r="M577" s="134"/>
      <c r="N577" s="134"/>
      <c r="O577" s="134"/>
      <c r="P577" s="134"/>
      <c r="Q577" s="134"/>
      <c r="R577" s="134"/>
      <c r="S577" s="134"/>
      <c r="T577" s="134"/>
      <c r="U577" s="134"/>
      <c r="V577" s="134"/>
      <c r="W577" s="134"/>
      <c r="X577" s="134"/>
      <c r="Y577" s="134"/>
      <c r="Z577" s="134"/>
      <c r="AA577" s="134"/>
      <c r="AB577" s="134"/>
      <c r="AC577" s="134"/>
      <c r="AD577" s="134"/>
      <c r="AE577" s="134"/>
      <c r="AF577" s="134"/>
      <c r="AG577" s="134"/>
      <c r="AH577" s="134"/>
      <c r="AI577" s="135"/>
    </row>
    <row r="578" spans="1:35">
      <c r="A578" s="532"/>
      <c r="B578" s="533"/>
      <c r="C578" s="533"/>
      <c r="D578" s="534"/>
      <c r="E578" s="429" t="s">
        <v>304</v>
      </c>
      <c r="F578" s="430"/>
      <c r="G578" s="430"/>
      <c r="H578" s="430"/>
      <c r="I578" s="430"/>
      <c r="J578" s="430"/>
      <c r="K578" s="430"/>
      <c r="L578" s="430"/>
      <c r="M578" s="430"/>
      <c r="N578" s="430"/>
      <c r="O578" s="430"/>
      <c r="P578" s="430"/>
      <c r="Q578" s="430"/>
      <c r="R578" s="430"/>
      <c r="S578" s="430"/>
      <c r="T578" s="430"/>
      <c r="U578" s="430"/>
      <c r="V578" s="430"/>
      <c r="W578" s="431"/>
      <c r="X578" s="541" t="s">
        <v>305</v>
      </c>
      <c r="Y578" s="300"/>
      <c r="Z578" s="300"/>
      <c r="AA578" s="300"/>
      <c r="AB578" s="300"/>
      <c r="AC578" s="300"/>
      <c r="AD578" s="300"/>
      <c r="AE578" s="300"/>
      <c r="AF578" s="300"/>
      <c r="AG578" s="300"/>
      <c r="AH578" s="301"/>
      <c r="AI578" s="407"/>
    </row>
    <row r="579" spans="1:35">
      <c r="A579" s="535"/>
      <c r="B579" s="536"/>
      <c r="C579" s="536"/>
      <c r="D579" s="537"/>
      <c r="E579" s="98" t="s">
        <v>306</v>
      </c>
      <c r="F579" s="99"/>
      <c r="G579" s="99"/>
      <c r="H579" s="99"/>
      <c r="I579" s="99"/>
      <c r="J579" s="99"/>
      <c r="K579" s="99"/>
      <c r="L579" s="100"/>
      <c r="M579" s="98" t="s">
        <v>307</v>
      </c>
      <c r="N579" s="99"/>
      <c r="O579" s="99"/>
      <c r="P579" s="99"/>
      <c r="Q579" s="99"/>
      <c r="R579" s="99"/>
      <c r="S579" s="100"/>
      <c r="T579" s="444" t="s">
        <v>308</v>
      </c>
      <c r="U579" s="445"/>
      <c r="V579" s="445"/>
      <c r="W579" s="446"/>
      <c r="X579" s="542" t="s">
        <v>309</v>
      </c>
      <c r="Y579" s="348"/>
      <c r="Z579" s="348"/>
      <c r="AA579" s="349"/>
      <c r="AB579" s="542" t="s">
        <v>310</v>
      </c>
      <c r="AC579" s="348"/>
      <c r="AD579" s="348"/>
      <c r="AE579" s="349"/>
      <c r="AF579" s="444" t="s">
        <v>308</v>
      </c>
      <c r="AG579" s="445"/>
      <c r="AH579" s="446"/>
      <c r="AI579" s="408"/>
    </row>
    <row r="580" spans="1:35" ht="29.1" customHeight="1">
      <c r="A580" s="538"/>
      <c r="B580" s="539"/>
      <c r="C580" s="539"/>
      <c r="D580" s="540"/>
      <c r="E580" s="98" t="s">
        <v>309</v>
      </c>
      <c r="F580" s="99"/>
      <c r="G580" s="99"/>
      <c r="H580" s="100"/>
      <c r="I580" s="98" t="s">
        <v>310</v>
      </c>
      <c r="J580" s="99"/>
      <c r="K580" s="99"/>
      <c r="L580" s="100"/>
      <c r="M580" s="98" t="s">
        <v>309</v>
      </c>
      <c r="N580" s="99"/>
      <c r="O580" s="100"/>
      <c r="P580" s="98" t="s">
        <v>310</v>
      </c>
      <c r="Q580" s="99"/>
      <c r="R580" s="99"/>
      <c r="S580" s="100"/>
      <c r="T580" s="447"/>
      <c r="U580" s="448"/>
      <c r="V580" s="448"/>
      <c r="W580" s="449"/>
      <c r="X580" s="543"/>
      <c r="Y580" s="544"/>
      <c r="Z580" s="544"/>
      <c r="AA580" s="545"/>
      <c r="AB580" s="543"/>
      <c r="AC580" s="544"/>
      <c r="AD580" s="544"/>
      <c r="AE580" s="545"/>
      <c r="AF580" s="447"/>
      <c r="AG580" s="448"/>
      <c r="AH580" s="449"/>
      <c r="AI580" s="409"/>
    </row>
    <row r="581" spans="1:35" ht="22.5" customHeight="1">
      <c r="A581" s="302" t="s">
        <v>359</v>
      </c>
      <c r="B581" s="116"/>
      <c r="C581" s="116"/>
      <c r="D581" s="117"/>
      <c r="E581" s="6">
        <v>1495</v>
      </c>
      <c r="F581" s="128"/>
      <c r="G581" s="129"/>
      <c r="H581" s="129"/>
      <c r="I581" s="3">
        <v>1496</v>
      </c>
      <c r="J581" s="128"/>
      <c r="K581" s="129"/>
      <c r="L581" s="129"/>
      <c r="M581" s="6">
        <v>1497</v>
      </c>
      <c r="N581" s="128"/>
      <c r="O581" s="129"/>
      <c r="P581" s="3">
        <v>1498</v>
      </c>
      <c r="Q581" s="128"/>
      <c r="R581" s="129"/>
      <c r="S581" s="129"/>
      <c r="T581" s="3">
        <v>1499</v>
      </c>
      <c r="U581" s="128"/>
      <c r="V581" s="129"/>
      <c r="W581" s="129"/>
      <c r="X581" s="6">
        <v>1501</v>
      </c>
      <c r="Y581" s="128"/>
      <c r="Z581" s="129"/>
      <c r="AA581" s="129"/>
      <c r="AB581" s="2">
        <v>1502</v>
      </c>
      <c r="AC581" s="128"/>
      <c r="AD581" s="129"/>
      <c r="AE581" s="129"/>
      <c r="AF581" s="2">
        <v>1503</v>
      </c>
      <c r="AG581" s="128"/>
      <c r="AH581" s="129"/>
      <c r="AI581" s="47" t="s">
        <v>6</v>
      </c>
    </row>
    <row r="582" spans="1:35" ht="24" customHeight="1">
      <c r="A582" s="302" t="s">
        <v>312</v>
      </c>
      <c r="B582" s="116"/>
      <c r="C582" s="116"/>
      <c r="D582" s="117"/>
      <c r="E582" s="6">
        <v>1655</v>
      </c>
      <c r="F582" s="128"/>
      <c r="G582" s="129"/>
      <c r="H582" s="129"/>
      <c r="I582" s="3">
        <v>1656</v>
      </c>
      <c r="J582" s="128"/>
      <c r="K582" s="129"/>
      <c r="L582" s="129"/>
      <c r="M582" s="6">
        <v>1504</v>
      </c>
      <c r="N582" s="128"/>
      <c r="O582" s="129"/>
      <c r="P582" s="3">
        <v>1505</v>
      </c>
      <c r="Q582" s="128"/>
      <c r="R582" s="129"/>
      <c r="S582" s="129"/>
      <c r="T582" s="419"/>
      <c r="U582" s="420"/>
      <c r="V582" s="420"/>
      <c r="W582" s="421"/>
      <c r="X582" s="419"/>
      <c r="Y582" s="420"/>
      <c r="Z582" s="420"/>
      <c r="AA582" s="421"/>
      <c r="AB582" s="419"/>
      <c r="AC582" s="420"/>
      <c r="AD582" s="420"/>
      <c r="AE582" s="421"/>
      <c r="AF582" s="419"/>
      <c r="AG582" s="420"/>
      <c r="AH582" s="420"/>
      <c r="AI582" s="47" t="s">
        <v>17</v>
      </c>
    </row>
    <row r="583" spans="1:35" ht="15.6" customHeight="1">
      <c r="A583" s="424" t="s">
        <v>360</v>
      </c>
      <c r="B583" s="422"/>
      <c r="C583" s="422"/>
      <c r="D583" s="423"/>
      <c r="E583" s="6">
        <v>1590</v>
      </c>
      <c r="F583" s="128"/>
      <c r="G583" s="129"/>
      <c r="H583" s="129"/>
      <c r="I583" s="3">
        <v>1436</v>
      </c>
      <c r="J583" s="128"/>
      <c r="K583" s="129"/>
      <c r="L583" s="129"/>
      <c r="M583" s="6">
        <v>1437</v>
      </c>
      <c r="N583" s="128"/>
      <c r="O583" s="129"/>
      <c r="P583" s="3">
        <v>1438</v>
      </c>
      <c r="Q583" s="128"/>
      <c r="R583" s="129"/>
      <c r="S583" s="129"/>
      <c r="T583" s="3">
        <v>1439</v>
      </c>
      <c r="U583" s="128"/>
      <c r="V583" s="129"/>
      <c r="W583" s="129"/>
      <c r="X583" s="6">
        <v>1441</v>
      </c>
      <c r="Y583" s="128"/>
      <c r="Z583" s="129"/>
      <c r="AA583" s="129"/>
      <c r="AB583" s="2">
        <v>1442</v>
      </c>
      <c r="AC583" s="128"/>
      <c r="AD583" s="129"/>
      <c r="AE583" s="129"/>
      <c r="AF583" s="2">
        <v>1443</v>
      </c>
      <c r="AG583" s="128"/>
      <c r="AH583" s="129"/>
      <c r="AI583" s="47" t="s">
        <v>6</v>
      </c>
    </row>
    <row r="584" spans="1:35" ht="15.6" customHeight="1">
      <c r="A584" s="424" t="s">
        <v>361</v>
      </c>
      <c r="B584" s="422"/>
      <c r="C584" s="422"/>
      <c r="D584" s="423"/>
      <c r="E584" s="6">
        <v>1444</v>
      </c>
      <c r="F584" s="128"/>
      <c r="G584" s="129"/>
      <c r="H584" s="129"/>
      <c r="I584" s="3">
        <v>1447</v>
      </c>
      <c r="J584" s="128"/>
      <c r="K584" s="129"/>
      <c r="L584" s="129"/>
      <c r="M584" s="6">
        <v>1448</v>
      </c>
      <c r="N584" s="128"/>
      <c r="O584" s="129"/>
      <c r="P584" s="3">
        <v>1449</v>
      </c>
      <c r="Q584" s="128"/>
      <c r="R584" s="129"/>
      <c r="S584" s="129"/>
      <c r="T584" s="3">
        <v>1508</v>
      </c>
      <c r="U584" s="128"/>
      <c r="V584" s="129"/>
      <c r="W584" s="129"/>
      <c r="X584" s="6">
        <v>1509</v>
      </c>
      <c r="Y584" s="128"/>
      <c r="Z584" s="129"/>
      <c r="AA584" s="129"/>
      <c r="AB584" s="2">
        <v>1510</v>
      </c>
      <c r="AC584" s="128"/>
      <c r="AD584" s="129"/>
      <c r="AE584" s="129"/>
      <c r="AF584" s="2">
        <v>1511</v>
      </c>
      <c r="AG584" s="128"/>
      <c r="AH584" s="129"/>
      <c r="AI584" s="47" t="s">
        <v>17</v>
      </c>
    </row>
    <row r="585" spans="1:35" ht="22.5" customHeight="1">
      <c r="A585" s="302" t="s">
        <v>362</v>
      </c>
      <c r="B585" s="116"/>
      <c r="C585" s="116"/>
      <c r="D585" s="117"/>
      <c r="E585" s="6">
        <v>1512</v>
      </c>
      <c r="F585" s="128"/>
      <c r="G585" s="129"/>
      <c r="H585" s="129"/>
      <c r="I585" s="3">
        <v>1513</v>
      </c>
      <c r="J585" s="128"/>
      <c r="K585" s="129"/>
      <c r="L585" s="129"/>
      <c r="M585" s="419"/>
      <c r="N585" s="420"/>
      <c r="O585" s="420"/>
      <c r="P585" s="419"/>
      <c r="Q585" s="420"/>
      <c r="R585" s="420"/>
      <c r="S585" s="421"/>
      <c r="T585" s="3">
        <v>1514</v>
      </c>
      <c r="U585" s="128"/>
      <c r="V585" s="129"/>
      <c r="W585" s="129"/>
      <c r="X585" s="419"/>
      <c r="Y585" s="420"/>
      <c r="Z585" s="420"/>
      <c r="AA585" s="421"/>
      <c r="AB585" s="419"/>
      <c r="AC585" s="420"/>
      <c r="AD585" s="420"/>
      <c r="AE585" s="421"/>
      <c r="AF585" s="419"/>
      <c r="AG585" s="420"/>
      <c r="AH585" s="420"/>
      <c r="AI585" s="47" t="s">
        <v>6</v>
      </c>
    </row>
    <row r="586" spans="1:35" ht="15.6" customHeight="1">
      <c r="A586" s="424" t="s">
        <v>363</v>
      </c>
      <c r="B586" s="422"/>
      <c r="C586" s="422"/>
      <c r="D586" s="423"/>
      <c r="E586" s="6">
        <v>1515</v>
      </c>
      <c r="F586" s="128"/>
      <c r="G586" s="129"/>
      <c r="H586" s="129"/>
      <c r="I586" s="3">
        <v>1516</v>
      </c>
      <c r="J586" s="128"/>
      <c r="K586" s="129"/>
      <c r="L586" s="129"/>
      <c r="M586" s="6">
        <v>1517</v>
      </c>
      <c r="N586" s="128"/>
      <c r="O586" s="129"/>
      <c r="P586" s="3">
        <v>1518</v>
      </c>
      <c r="Q586" s="128"/>
      <c r="R586" s="129"/>
      <c r="S586" s="129"/>
      <c r="T586" s="3">
        <v>1519</v>
      </c>
      <c r="U586" s="128"/>
      <c r="V586" s="129"/>
      <c r="W586" s="129"/>
      <c r="X586" s="6">
        <v>1520</v>
      </c>
      <c r="Y586" s="128"/>
      <c r="Z586" s="129"/>
      <c r="AA586" s="129"/>
      <c r="AB586" s="2">
        <v>1521</v>
      </c>
      <c r="AC586" s="128"/>
      <c r="AD586" s="129"/>
      <c r="AE586" s="129"/>
      <c r="AF586" s="2">
        <v>1522</v>
      </c>
      <c r="AG586" s="128"/>
      <c r="AH586" s="129"/>
      <c r="AI586" s="47" t="s">
        <v>6</v>
      </c>
    </row>
    <row r="587" spans="1:35" ht="15.6" customHeight="1">
      <c r="A587" s="546" t="s">
        <v>535</v>
      </c>
      <c r="B587" s="547"/>
      <c r="C587" s="547"/>
      <c r="D587" s="548"/>
      <c r="E587" s="6">
        <v>1523</v>
      </c>
      <c r="F587" s="128"/>
      <c r="G587" s="129"/>
      <c r="H587" s="129"/>
      <c r="I587" s="3">
        <v>1524</v>
      </c>
      <c r="J587" s="128"/>
      <c r="K587" s="129"/>
      <c r="L587" s="129"/>
      <c r="M587" s="6">
        <v>1525</v>
      </c>
      <c r="N587" s="128"/>
      <c r="O587" s="129"/>
      <c r="P587" s="3">
        <v>1526</v>
      </c>
      <c r="Q587" s="128"/>
      <c r="R587" s="129"/>
      <c r="S587" s="129"/>
      <c r="T587" s="3">
        <v>1527</v>
      </c>
      <c r="U587" s="128"/>
      <c r="V587" s="129"/>
      <c r="W587" s="129"/>
      <c r="X587" s="6">
        <v>1528</v>
      </c>
      <c r="Y587" s="128"/>
      <c r="Z587" s="129"/>
      <c r="AA587" s="129"/>
      <c r="AB587" s="2">
        <v>1529</v>
      </c>
      <c r="AC587" s="128"/>
      <c r="AD587" s="129"/>
      <c r="AE587" s="129"/>
      <c r="AF587" s="2">
        <v>1530</v>
      </c>
      <c r="AG587" s="128"/>
      <c r="AH587" s="129"/>
      <c r="AI587" s="47" t="s">
        <v>6</v>
      </c>
    </row>
    <row r="588" spans="1:35" ht="15.6" customHeight="1">
      <c r="A588" s="424" t="s">
        <v>299</v>
      </c>
      <c r="B588" s="422"/>
      <c r="C588" s="422"/>
      <c r="D588" s="423"/>
      <c r="E588" s="6">
        <v>1531</v>
      </c>
      <c r="F588" s="128"/>
      <c r="G588" s="129"/>
      <c r="H588" s="129"/>
      <c r="I588" s="3">
        <v>1532</v>
      </c>
      <c r="J588" s="128"/>
      <c r="K588" s="129"/>
      <c r="L588" s="129"/>
      <c r="M588" s="6">
        <v>1533</v>
      </c>
      <c r="N588" s="128"/>
      <c r="O588" s="129"/>
      <c r="P588" s="3">
        <v>1534</v>
      </c>
      <c r="Q588" s="128"/>
      <c r="R588" s="129"/>
      <c r="S588" s="129"/>
      <c r="T588" s="3">
        <v>1535</v>
      </c>
      <c r="U588" s="128"/>
      <c r="V588" s="129"/>
      <c r="W588" s="129"/>
      <c r="X588" s="6">
        <v>1536</v>
      </c>
      <c r="Y588" s="128"/>
      <c r="Z588" s="129"/>
      <c r="AA588" s="129"/>
      <c r="AB588" s="2">
        <v>1537</v>
      </c>
      <c r="AC588" s="128"/>
      <c r="AD588" s="129"/>
      <c r="AE588" s="129"/>
      <c r="AF588" s="2">
        <v>1538</v>
      </c>
      <c r="AG588" s="128"/>
      <c r="AH588" s="129"/>
      <c r="AI588" s="47" t="s">
        <v>17</v>
      </c>
    </row>
    <row r="589" spans="1:35" ht="24.75" customHeight="1">
      <c r="A589" s="549" t="s">
        <v>662</v>
      </c>
      <c r="B589" s="116"/>
      <c r="C589" s="116"/>
      <c r="D589" s="117"/>
      <c r="E589" s="6">
        <v>1539</v>
      </c>
      <c r="F589" s="128"/>
      <c r="G589" s="129"/>
      <c r="H589" s="129"/>
      <c r="I589" s="3">
        <v>1540</v>
      </c>
      <c r="J589" s="128"/>
      <c r="K589" s="129"/>
      <c r="L589" s="129"/>
      <c r="M589" s="6">
        <v>1541</v>
      </c>
      <c r="N589" s="128"/>
      <c r="O589" s="129"/>
      <c r="P589" s="3">
        <v>1542</v>
      </c>
      <c r="Q589" s="128"/>
      <c r="R589" s="129"/>
      <c r="S589" s="129"/>
      <c r="T589" s="3">
        <v>1543</v>
      </c>
      <c r="U589" s="128"/>
      <c r="V589" s="129"/>
      <c r="W589" s="129"/>
      <c r="X589" s="6">
        <v>1544</v>
      </c>
      <c r="Y589" s="128"/>
      <c r="Z589" s="129"/>
      <c r="AA589" s="129"/>
      <c r="AB589" s="2">
        <v>1547</v>
      </c>
      <c r="AC589" s="128"/>
      <c r="AD589" s="129"/>
      <c r="AE589" s="129"/>
      <c r="AF589" s="2">
        <v>1548</v>
      </c>
      <c r="AG589" s="128"/>
      <c r="AH589" s="129"/>
      <c r="AI589" s="47" t="s">
        <v>17</v>
      </c>
    </row>
    <row r="590" spans="1:35" ht="24.75" customHeight="1">
      <c r="A590" s="302" t="s">
        <v>364</v>
      </c>
      <c r="B590" s="116"/>
      <c r="C590" s="116"/>
      <c r="D590" s="117"/>
      <c r="E590" s="10">
        <v>1549</v>
      </c>
      <c r="F590" s="128"/>
      <c r="G590" s="129"/>
      <c r="H590" s="129"/>
      <c r="I590" s="14">
        <v>1550</v>
      </c>
      <c r="J590" s="128"/>
      <c r="K590" s="129"/>
      <c r="L590" s="129"/>
      <c r="M590" s="10">
        <v>1551</v>
      </c>
      <c r="N590" s="128"/>
      <c r="O590" s="129"/>
      <c r="P590" s="14">
        <v>1552</v>
      </c>
      <c r="Q590" s="128"/>
      <c r="R590" s="129"/>
      <c r="S590" s="129"/>
      <c r="T590" s="14">
        <v>1553</v>
      </c>
      <c r="U590" s="128"/>
      <c r="V590" s="129"/>
      <c r="W590" s="129"/>
      <c r="X590" s="10">
        <v>1554</v>
      </c>
      <c r="Y590" s="128"/>
      <c r="Z590" s="129"/>
      <c r="AA590" s="129"/>
      <c r="AB590" s="11">
        <v>1555</v>
      </c>
      <c r="AC590" s="128"/>
      <c r="AD590" s="129"/>
      <c r="AE590" s="129"/>
      <c r="AF590" s="11">
        <v>1556</v>
      </c>
      <c r="AG590" s="128"/>
      <c r="AH590" s="129"/>
      <c r="AI590" s="64" t="s">
        <v>17</v>
      </c>
    </row>
    <row r="591" spans="1:35" ht="34.5" customHeight="1">
      <c r="A591" s="302" t="s">
        <v>365</v>
      </c>
      <c r="B591" s="116"/>
      <c r="C591" s="116"/>
      <c r="D591" s="117"/>
      <c r="E591" s="10">
        <v>1557</v>
      </c>
      <c r="F591" s="128"/>
      <c r="G591" s="129"/>
      <c r="H591" s="129"/>
      <c r="I591" s="14">
        <v>1558</v>
      </c>
      <c r="J591" s="128"/>
      <c r="K591" s="129"/>
      <c r="L591" s="129"/>
      <c r="M591" s="419"/>
      <c r="N591" s="420"/>
      <c r="O591" s="420"/>
      <c r="P591" s="419"/>
      <c r="Q591" s="420"/>
      <c r="R591" s="420"/>
      <c r="S591" s="421"/>
      <c r="T591" s="14">
        <v>1559</v>
      </c>
      <c r="U591" s="128"/>
      <c r="V591" s="129"/>
      <c r="W591" s="129"/>
      <c r="X591" s="10">
        <v>1560</v>
      </c>
      <c r="Y591" s="128"/>
      <c r="Z591" s="129"/>
      <c r="AA591" s="129"/>
      <c r="AB591" s="11">
        <v>1561</v>
      </c>
      <c r="AC591" s="128"/>
      <c r="AD591" s="129"/>
      <c r="AE591" s="129"/>
      <c r="AF591" s="11">
        <v>1562</v>
      </c>
      <c r="AG591" s="128"/>
      <c r="AH591" s="129"/>
      <c r="AI591" s="64" t="s">
        <v>17</v>
      </c>
    </row>
    <row r="592" spans="1:35" ht="15.6" customHeight="1">
      <c r="A592" s="424" t="s">
        <v>302</v>
      </c>
      <c r="B592" s="422"/>
      <c r="C592" s="422"/>
      <c r="D592" s="423"/>
      <c r="E592" s="6">
        <v>1563</v>
      </c>
      <c r="F592" s="128">
        <f>IF(SUM(F581-F582+F583-F584+F585+F586+F587-F588-F589-F590-F591)&gt;0,SUM(F581-F582+F583-F584+F585+F586+F587-F588-F589-F590-F591),0)</f>
        <v>0</v>
      </c>
      <c r="G592" s="129"/>
      <c r="H592" s="129"/>
      <c r="I592" s="3">
        <v>1564</v>
      </c>
      <c r="J592" s="128">
        <f>IF(SUM(J581-J582+J583-J584+J585+J586+J587-J588-J589-J590-J591)&gt;0,SUM(J581-J582+J583-J584+J585+J586+J587-J588-J589-J590-J591),0)</f>
        <v>0</v>
      </c>
      <c r="K592" s="129"/>
      <c r="L592" s="129"/>
      <c r="M592" s="6">
        <v>1565</v>
      </c>
      <c r="N592" s="128">
        <f>IF(SUM(N581-N582+N583-N584+N586+N587-N588-N589-N590)&gt;0,SUM(N581-N582+N583-N584+N586+N587-N588-N589-N590),0)</f>
        <v>0</v>
      </c>
      <c r="O592" s="129"/>
      <c r="P592" s="3">
        <v>1566</v>
      </c>
      <c r="Q592" s="128">
        <f>IF(SUM(Q581-Q582+Q583-Q584+Q586+Q587-Q588-Q589-Q590)&gt;0,SUM(Q581-Q582+Q583-Q584+Q586+Q587-Q588-Q589-Q590),0)</f>
        <v>0</v>
      </c>
      <c r="R592" s="129"/>
      <c r="S592" s="129"/>
      <c r="T592" s="3">
        <v>1567</v>
      </c>
      <c r="U592" s="128">
        <f>IF(SUM(U581+U583-U584+U585+U586+U587-U588-U589-U590+U591)&gt;0,SUM(U581+U583-U584+U585+U586+U587-U588-U589-U590+U591),0)</f>
        <v>0</v>
      </c>
      <c r="V592" s="129"/>
      <c r="W592" s="129"/>
      <c r="X592" s="6">
        <v>1568</v>
      </c>
      <c r="Y592" s="128">
        <f>IF(SUM(Y581+Y583-Y584+Y586+Y587-Y588-Y589-Y590+Y591)&gt;0,SUM(Y581+Y583-Y584+Y586+Y587-Y588-Y589-Y590+Y591),0)</f>
        <v>0</v>
      </c>
      <c r="Z592" s="129"/>
      <c r="AA592" s="129"/>
      <c r="AB592" s="2">
        <v>1569</v>
      </c>
      <c r="AC592" s="128">
        <f>IF(SUM(AC581+AC583-AC584+AC586+AC587-AC588-AC589-AC590+AC591)&gt;0,SUM(AC581+AC583-AC584+AC586+AC587-AC588-AC589-AC590+AC591),0)</f>
        <v>0</v>
      </c>
      <c r="AD592" s="129"/>
      <c r="AE592" s="129"/>
      <c r="AF592" s="2">
        <v>1570</v>
      </c>
      <c r="AG592" s="128">
        <f>IF(SUM(AG581+AG583-AG584+AG586+AG587-AG588-AG589-AG590+AG591)&gt;0,SUM(AG581+AG583-AG584+AG586+AG587-AG588-AG589-AG590+AG591),0)</f>
        <v>0</v>
      </c>
      <c r="AH592" s="129"/>
      <c r="AI592" s="47" t="s">
        <v>19</v>
      </c>
    </row>
    <row r="593" spans="1:36" ht="15.6" customHeight="1">
      <c r="A593" s="550" t="s">
        <v>317</v>
      </c>
      <c r="B593" s="551"/>
      <c r="C593" s="551"/>
      <c r="D593" s="552"/>
      <c r="E593" s="7">
        <v>1368</v>
      </c>
      <c r="F593" s="128">
        <f>IF(SUM(F581-F582+F583-F584+F585+F586+F587-F588-F589-F590-F591)&lt;0,SUM(F581-F582+F583-F584+F585+F586+F587-F588-F589-F590-F591),0)</f>
        <v>0</v>
      </c>
      <c r="G593" s="129"/>
      <c r="H593" s="129"/>
      <c r="I593" s="24">
        <v>1371</v>
      </c>
      <c r="J593" s="128">
        <f>IF(SUM(J581-J582+J583-J584+J585+J586+J587-J588-J589-J590-J591)&lt;0,SUM(J581-J582+J583-J584+J585+J586+J587-J588-J589-J590-J591),0)</f>
        <v>0</v>
      </c>
      <c r="K593" s="129"/>
      <c r="L593" s="129"/>
      <c r="M593" s="7">
        <v>1571</v>
      </c>
      <c r="N593" s="128">
        <f>IF(SUM(N581-N582+N583-N584+N586+N587-N588-N589-N590)&lt;0,SUM(N581-N582+N583-N584+N586+N587-N588-N589-N590),0)</f>
        <v>0</v>
      </c>
      <c r="O593" s="129"/>
      <c r="P593" s="24">
        <v>1572</v>
      </c>
      <c r="Q593" s="128">
        <f>IF(SUM(Q581-Q582+Q583-Q584+Q586+Q587-Q588-Q589-Q590)&lt;0,SUM(Q581-Q582+Q583-Q584+Q586+Q587-Q588-Q589-Q590),0)</f>
        <v>0</v>
      </c>
      <c r="R593" s="129"/>
      <c r="S593" s="129"/>
      <c r="T593" s="419"/>
      <c r="U593" s="420"/>
      <c r="V593" s="420"/>
      <c r="W593" s="421"/>
      <c r="X593" s="419"/>
      <c r="Y593" s="420"/>
      <c r="Z593" s="420"/>
      <c r="AA593" s="421"/>
      <c r="AB593" s="419"/>
      <c r="AC593" s="420"/>
      <c r="AD593" s="420"/>
      <c r="AE593" s="421"/>
      <c r="AF593" s="419"/>
      <c r="AG593" s="420"/>
      <c r="AH593" s="420"/>
      <c r="AI593" s="48" t="s">
        <v>19</v>
      </c>
    </row>
    <row r="594" spans="1:36">
      <c r="A594" s="553" t="s">
        <v>366</v>
      </c>
      <c r="B594" s="554"/>
      <c r="C594" s="554"/>
      <c r="D594" s="554"/>
      <c r="E594" s="554"/>
      <c r="F594" s="554"/>
      <c r="G594" s="554"/>
      <c r="H594" s="554"/>
      <c r="I594" s="554"/>
      <c r="J594" s="554"/>
      <c r="K594" s="554"/>
      <c r="L594" s="554"/>
      <c r="M594" s="554"/>
      <c r="N594" s="554"/>
      <c r="O594" s="554"/>
      <c r="P594" s="554"/>
      <c r="Q594" s="554"/>
      <c r="R594" s="554"/>
      <c r="S594" s="554"/>
      <c r="T594" s="554"/>
      <c r="U594" s="554"/>
      <c r="V594" s="554"/>
      <c r="W594" s="554"/>
      <c r="X594" s="554"/>
      <c r="Y594" s="554"/>
      <c r="Z594" s="554"/>
      <c r="AA594" s="554"/>
      <c r="AB594" s="554"/>
      <c r="AC594" s="554"/>
      <c r="AD594" s="554"/>
      <c r="AE594" s="554"/>
      <c r="AF594" s="554"/>
      <c r="AG594" s="554"/>
      <c r="AH594" s="554"/>
      <c r="AI594" s="555"/>
    </row>
    <row r="595" spans="1:36">
      <c r="A595" s="133" t="s">
        <v>519</v>
      </c>
      <c r="B595" s="134"/>
      <c r="C595" s="134"/>
      <c r="D595" s="134"/>
      <c r="E595" s="134"/>
      <c r="F595" s="134"/>
      <c r="G595" s="134"/>
      <c r="H595" s="134"/>
      <c r="I595" s="134"/>
      <c r="J595" s="134"/>
      <c r="K595" s="134"/>
      <c r="L595" s="134"/>
      <c r="M595" s="134"/>
      <c r="N595" s="134"/>
      <c r="O595" s="134"/>
      <c r="P595" s="134"/>
      <c r="Q595" s="134"/>
      <c r="R595" s="134"/>
      <c r="S595" s="134"/>
      <c r="T595" s="134"/>
      <c r="U595" s="134"/>
      <c r="V595" s="134"/>
      <c r="W595" s="134"/>
      <c r="X595" s="134"/>
      <c r="Y595" s="134"/>
      <c r="Z595" s="134"/>
      <c r="AA595" s="134"/>
      <c r="AB595" s="134"/>
      <c r="AC595" s="134"/>
      <c r="AD595" s="134"/>
      <c r="AE595" s="134"/>
      <c r="AF595" s="134"/>
      <c r="AG595" s="134"/>
      <c r="AH595" s="134"/>
      <c r="AI595" s="135"/>
    </row>
    <row r="596" spans="1:36" ht="18.95" customHeight="1">
      <c r="A596" s="475"/>
      <c r="B596" s="476"/>
      <c r="C596" s="476"/>
      <c r="D596" s="476"/>
      <c r="E596" s="476"/>
      <c r="F596" s="476"/>
      <c r="G596" s="476"/>
      <c r="H596" s="476"/>
      <c r="I596" s="476"/>
      <c r="J596" s="476"/>
      <c r="K596" s="476"/>
      <c r="L596" s="476"/>
      <c r="M596" s="476"/>
      <c r="N596" s="476"/>
      <c r="O596" s="476"/>
      <c r="P596" s="476"/>
      <c r="Q596" s="476"/>
      <c r="R596" s="476"/>
      <c r="S596" s="476"/>
      <c r="T596" s="476"/>
      <c r="U596" s="476"/>
      <c r="V596" s="476"/>
      <c r="W596" s="476"/>
      <c r="X596" s="476"/>
      <c r="Y596" s="476"/>
      <c r="Z596" s="476"/>
      <c r="AA596" s="476"/>
      <c r="AB596" s="476"/>
      <c r="AC596" s="477"/>
      <c r="AD596" s="28"/>
      <c r="AE596" s="478" t="s">
        <v>319</v>
      </c>
      <c r="AF596" s="479"/>
      <c r="AG596" s="479"/>
      <c r="AH596" s="480"/>
      <c r="AI596" s="25"/>
    </row>
    <row r="597" spans="1:36" ht="14.45" customHeight="1">
      <c r="A597" s="139" t="s">
        <v>320</v>
      </c>
      <c r="B597" s="99"/>
      <c r="C597" s="99"/>
      <c r="D597" s="99"/>
      <c r="E597" s="99"/>
      <c r="F597" s="99"/>
      <c r="G597" s="99"/>
      <c r="H597" s="99"/>
      <c r="I597" s="99"/>
      <c r="J597" s="99"/>
      <c r="K597" s="99"/>
      <c r="L597" s="99"/>
      <c r="M597" s="99"/>
      <c r="N597" s="99"/>
      <c r="O597" s="99"/>
      <c r="P597" s="99"/>
      <c r="Q597" s="99"/>
      <c r="R597" s="99"/>
      <c r="S597" s="99"/>
      <c r="T597" s="99"/>
      <c r="U597" s="99"/>
      <c r="V597" s="99"/>
      <c r="W597" s="99"/>
      <c r="X597" s="99"/>
      <c r="Y597" s="99"/>
      <c r="Z597" s="99"/>
      <c r="AA597" s="99"/>
      <c r="AB597" s="99"/>
      <c r="AC597" s="100"/>
      <c r="AD597" s="6">
        <v>1600</v>
      </c>
      <c r="AE597" s="128"/>
      <c r="AF597" s="129"/>
      <c r="AG597" s="129"/>
      <c r="AH597" s="129"/>
      <c r="AI597" s="4" t="s">
        <v>6</v>
      </c>
    </row>
    <row r="598" spans="1:36" ht="14.45" customHeight="1">
      <c r="A598" s="139" t="s">
        <v>321</v>
      </c>
      <c r="B598" s="99"/>
      <c r="C598" s="99"/>
      <c r="D598" s="99"/>
      <c r="E598" s="99"/>
      <c r="F598" s="99"/>
      <c r="G598" s="99"/>
      <c r="H598" s="99"/>
      <c r="I598" s="99"/>
      <c r="J598" s="99"/>
      <c r="K598" s="99"/>
      <c r="L598" s="99"/>
      <c r="M598" s="99"/>
      <c r="N598" s="99"/>
      <c r="O598" s="99"/>
      <c r="P598" s="99"/>
      <c r="Q598" s="99"/>
      <c r="R598" s="99"/>
      <c r="S598" s="99"/>
      <c r="T598" s="99"/>
      <c r="U598" s="99"/>
      <c r="V598" s="99"/>
      <c r="W598" s="99"/>
      <c r="X598" s="99"/>
      <c r="Y598" s="99"/>
      <c r="Z598" s="99"/>
      <c r="AA598" s="99"/>
      <c r="AB598" s="99"/>
      <c r="AC598" s="100"/>
      <c r="AD598" s="6">
        <v>1819</v>
      </c>
      <c r="AE598" s="128"/>
      <c r="AF598" s="129"/>
      <c r="AG598" s="129"/>
      <c r="AH598" s="129"/>
      <c r="AI598" s="4" t="s">
        <v>6</v>
      </c>
    </row>
    <row r="599" spans="1:36" ht="14.45" customHeight="1">
      <c r="A599" s="139" t="s">
        <v>322</v>
      </c>
      <c r="B599" s="99"/>
      <c r="C599" s="99"/>
      <c r="D599" s="99"/>
      <c r="E599" s="99"/>
      <c r="F599" s="99"/>
      <c r="G599" s="99"/>
      <c r="H599" s="99"/>
      <c r="I599" s="99"/>
      <c r="J599" s="99"/>
      <c r="K599" s="99"/>
      <c r="L599" s="99"/>
      <c r="M599" s="99"/>
      <c r="N599" s="99"/>
      <c r="O599" s="99"/>
      <c r="P599" s="99"/>
      <c r="Q599" s="99"/>
      <c r="R599" s="99"/>
      <c r="S599" s="99"/>
      <c r="T599" s="99"/>
      <c r="U599" s="99"/>
      <c r="V599" s="99"/>
      <c r="W599" s="99"/>
      <c r="X599" s="99"/>
      <c r="Y599" s="99"/>
      <c r="Z599" s="99"/>
      <c r="AA599" s="99"/>
      <c r="AB599" s="99"/>
      <c r="AC599" s="100"/>
      <c r="AD599" s="6">
        <v>1601</v>
      </c>
      <c r="AE599" s="128"/>
      <c r="AF599" s="129"/>
      <c r="AG599" s="129"/>
      <c r="AH599" s="129"/>
      <c r="AI599" s="4" t="s">
        <v>6</v>
      </c>
    </row>
    <row r="600" spans="1:36" ht="14.45" customHeight="1">
      <c r="A600" s="139" t="s">
        <v>323</v>
      </c>
      <c r="B600" s="99"/>
      <c r="C600" s="99"/>
      <c r="D600" s="99"/>
      <c r="E600" s="99"/>
      <c r="F600" s="99"/>
      <c r="G600" s="99"/>
      <c r="H600" s="99"/>
      <c r="I600" s="99"/>
      <c r="J600" s="99"/>
      <c r="K600" s="99"/>
      <c r="L600" s="99"/>
      <c r="M600" s="99"/>
      <c r="N600" s="99"/>
      <c r="O600" s="99"/>
      <c r="P600" s="99"/>
      <c r="Q600" s="99"/>
      <c r="R600" s="99"/>
      <c r="S600" s="99"/>
      <c r="T600" s="99"/>
      <c r="U600" s="99"/>
      <c r="V600" s="99"/>
      <c r="W600" s="99"/>
      <c r="X600" s="99"/>
      <c r="Y600" s="99"/>
      <c r="Z600" s="99"/>
      <c r="AA600" s="99"/>
      <c r="AB600" s="99"/>
      <c r="AC600" s="100"/>
      <c r="AD600" s="6">
        <v>1602</v>
      </c>
      <c r="AE600" s="128"/>
      <c r="AF600" s="129"/>
      <c r="AG600" s="129"/>
      <c r="AH600" s="129"/>
      <c r="AI600" s="4" t="s">
        <v>6</v>
      </c>
    </row>
    <row r="601" spans="1:36" ht="14.45" customHeight="1">
      <c r="A601" s="139" t="s">
        <v>324</v>
      </c>
      <c r="B601" s="99"/>
      <c r="C601" s="99"/>
      <c r="D601" s="99"/>
      <c r="E601" s="99"/>
      <c r="F601" s="99"/>
      <c r="G601" s="99"/>
      <c r="H601" s="99"/>
      <c r="I601" s="99"/>
      <c r="J601" s="99"/>
      <c r="K601" s="99"/>
      <c r="L601" s="99"/>
      <c r="M601" s="99"/>
      <c r="N601" s="99"/>
      <c r="O601" s="99"/>
      <c r="P601" s="99"/>
      <c r="Q601" s="99"/>
      <c r="R601" s="99"/>
      <c r="S601" s="99"/>
      <c r="T601" s="99"/>
      <c r="U601" s="99"/>
      <c r="V601" s="99"/>
      <c r="W601" s="99"/>
      <c r="X601" s="99"/>
      <c r="Y601" s="99"/>
      <c r="Z601" s="99"/>
      <c r="AA601" s="99"/>
      <c r="AB601" s="99"/>
      <c r="AC601" s="100"/>
      <c r="AD601" s="6">
        <v>1603</v>
      </c>
      <c r="AE601" s="128"/>
      <c r="AF601" s="129"/>
      <c r="AG601" s="129"/>
      <c r="AH601" s="129"/>
      <c r="AI601" s="4" t="s">
        <v>6</v>
      </c>
    </row>
    <row r="602" spans="1:36" ht="14.45" customHeight="1">
      <c r="A602" s="139" t="s">
        <v>367</v>
      </c>
      <c r="B602" s="99"/>
      <c r="C602" s="99"/>
      <c r="D602" s="99"/>
      <c r="E602" s="99"/>
      <c r="F602" s="99"/>
      <c r="G602" s="99"/>
      <c r="H602" s="99"/>
      <c r="I602" s="99"/>
      <c r="J602" s="99"/>
      <c r="K602" s="99"/>
      <c r="L602" s="99"/>
      <c r="M602" s="99"/>
      <c r="N602" s="99"/>
      <c r="O602" s="99"/>
      <c r="P602" s="99"/>
      <c r="Q602" s="99"/>
      <c r="R602" s="99"/>
      <c r="S602" s="99"/>
      <c r="T602" s="99"/>
      <c r="U602" s="99"/>
      <c r="V602" s="99"/>
      <c r="W602" s="99"/>
      <c r="X602" s="99"/>
      <c r="Y602" s="99"/>
      <c r="Z602" s="99"/>
      <c r="AA602" s="99"/>
      <c r="AB602" s="99"/>
      <c r="AC602" s="100"/>
      <c r="AD602" s="6">
        <v>1604</v>
      </c>
      <c r="AE602" s="128"/>
      <c r="AF602" s="129"/>
      <c r="AG602" s="129"/>
      <c r="AH602" s="129"/>
      <c r="AI602" s="4" t="s">
        <v>6</v>
      </c>
    </row>
    <row r="603" spans="1:36" ht="14.45" customHeight="1">
      <c r="A603" s="139" t="s">
        <v>368</v>
      </c>
      <c r="B603" s="99"/>
      <c r="C603" s="99"/>
      <c r="D603" s="99"/>
      <c r="E603" s="99"/>
      <c r="F603" s="99"/>
      <c r="G603" s="99"/>
      <c r="H603" s="99"/>
      <c r="I603" s="99"/>
      <c r="J603" s="99"/>
      <c r="K603" s="99"/>
      <c r="L603" s="99"/>
      <c r="M603" s="99"/>
      <c r="N603" s="99"/>
      <c r="O603" s="99"/>
      <c r="P603" s="99"/>
      <c r="Q603" s="99"/>
      <c r="R603" s="99"/>
      <c r="S603" s="99"/>
      <c r="T603" s="99"/>
      <c r="U603" s="99"/>
      <c r="V603" s="99"/>
      <c r="W603" s="99"/>
      <c r="X603" s="99"/>
      <c r="Y603" s="99"/>
      <c r="Z603" s="99"/>
      <c r="AA603" s="99"/>
      <c r="AB603" s="99"/>
      <c r="AC603" s="100"/>
      <c r="AD603" s="6">
        <v>1605</v>
      </c>
      <c r="AE603" s="128"/>
      <c r="AF603" s="129"/>
      <c r="AG603" s="129"/>
      <c r="AH603" s="129"/>
      <c r="AI603" s="4" t="s">
        <v>6</v>
      </c>
    </row>
    <row r="604" spans="1:36" ht="14.45" customHeight="1">
      <c r="A604" s="139" t="s">
        <v>325</v>
      </c>
      <c r="B604" s="99"/>
      <c r="C604" s="99"/>
      <c r="D604" s="99"/>
      <c r="E604" s="99"/>
      <c r="F604" s="99"/>
      <c r="G604" s="99"/>
      <c r="H604" s="99"/>
      <c r="I604" s="99"/>
      <c r="J604" s="99"/>
      <c r="K604" s="99"/>
      <c r="L604" s="99"/>
      <c r="M604" s="99"/>
      <c r="N604" s="99"/>
      <c r="O604" s="99"/>
      <c r="P604" s="99"/>
      <c r="Q604" s="99"/>
      <c r="R604" s="99"/>
      <c r="S604" s="99"/>
      <c r="T604" s="99"/>
      <c r="U604" s="99"/>
      <c r="V604" s="99"/>
      <c r="W604" s="99"/>
      <c r="X604" s="99"/>
      <c r="Y604" s="99"/>
      <c r="Z604" s="99"/>
      <c r="AA604" s="99"/>
      <c r="AB604" s="99"/>
      <c r="AC604" s="100"/>
      <c r="AD604" s="6">
        <v>1606</v>
      </c>
      <c r="AE604" s="128"/>
      <c r="AF604" s="129"/>
      <c r="AG604" s="129"/>
      <c r="AH604" s="129"/>
      <c r="AI604" s="4" t="s">
        <v>6</v>
      </c>
    </row>
    <row r="605" spans="1:36" ht="14.45" customHeight="1">
      <c r="A605" s="139" t="s">
        <v>211</v>
      </c>
      <c r="B605" s="99"/>
      <c r="C605" s="99"/>
      <c r="D605" s="99"/>
      <c r="E605" s="99"/>
      <c r="F605" s="99"/>
      <c r="G605" s="99"/>
      <c r="H605" s="99"/>
      <c r="I605" s="99"/>
      <c r="J605" s="99"/>
      <c r="K605" s="99"/>
      <c r="L605" s="99"/>
      <c r="M605" s="99"/>
      <c r="N605" s="99"/>
      <c r="O605" s="99"/>
      <c r="P605" s="99"/>
      <c r="Q605" s="99"/>
      <c r="R605" s="99"/>
      <c r="S605" s="99"/>
      <c r="T605" s="99"/>
      <c r="U605" s="99"/>
      <c r="V605" s="99"/>
      <c r="W605" s="99"/>
      <c r="X605" s="99"/>
      <c r="Y605" s="99"/>
      <c r="Z605" s="99"/>
      <c r="AA605" s="99"/>
      <c r="AB605" s="99"/>
      <c r="AC605" s="100"/>
      <c r="AD605" s="6">
        <v>1607</v>
      </c>
      <c r="AE605" s="128"/>
      <c r="AF605" s="129"/>
      <c r="AG605" s="129"/>
      <c r="AH605" s="129"/>
      <c r="AI605" s="4" t="s">
        <v>6</v>
      </c>
    </row>
    <row r="606" spans="1:36" ht="14.45" customHeight="1">
      <c r="A606" s="139" t="s">
        <v>369</v>
      </c>
      <c r="B606" s="99"/>
      <c r="C606" s="99"/>
      <c r="D606" s="99"/>
      <c r="E606" s="99"/>
      <c r="F606" s="99"/>
      <c r="G606" s="99"/>
      <c r="H606" s="99"/>
      <c r="I606" s="99"/>
      <c r="J606" s="99"/>
      <c r="K606" s="99"/>
      <c r="L606" s="99"/>
      <c r="M606" s="99"/>
      <c r="N606" s="99"/>
      <c r="O606" s="99"/>
      <c r="P606" s="99"/>
      <c r="Q606" s="99"/>
      <c r="R606" s="99"/>
      <c r="S606" s="99"/>
      <c r="T606" s="99"/>
      <c r="U606" s="99"/>
      <c r="V606" s="99"/>
      <c r="W606" s="99"/>
      <c r="X606" s="99"/>
      <c r="Y606" s="99"/>
      <c r="Z606" s="99"/>
      <c r="AA606" s="99"/>
      <c r="AB606" s="99"/>
      <c r="AC606" s="100"/>
      <c r="AD606" s="6">
        <v>1608</v>
      </c>
      <c r="AE606" s="128"/>
      <c r="AF606" s="129"/>
      <c r="AG606" s="129"/>
      <c r="AH606" s="129"/>
      <c r="AI606" s="4" t="s">
        <v>6</v>
      </c>
      <c r="AJ606" s="86">
        <f>AE606-N281-S281-N283-S283</f>
        <v>0</v>
      </c>
    </row>
    <row r="607" spans="1:36" ht="14.45" customHeight="1">
      <c r="A607" s="139" t="s">
        <v>370</v>
      </c>
      <c r="B607" s="99"/>
      <c r="C607" s="99"/>
      <c r="D607" s="99"/>
      <c r="E607" s="99"/>
      <c r="F607" s="99"/>
      <c r="G607" s="99"/>
      <c r="H607" s="99"/>
      <c r="I607" s="99"/>
      <c r="J607" s="99"/>
      <c r="K607" s="99"/>
      <c r="L607" s="99"/>
      <c r="M607" s="99"/>
      <c r="N607" s="99"/>
      <c r="O607" s="99"/>
      <c r="P607" s="99"/>
      <c r="Q607" s="99"/>
      <c r="R607" s="99"/>
      <c r="S607" s="99"/>
      <c r="T607" s="99"/>
      <c r="U607" s="99"/>
      <c r="V607" s="99"/>
      <c r="W607" s="99"/>
      <c r="X607" s="99"/>
      <c r="Y607" s="99"/>
      <c r="Z607" s="99"/>
      <c r="AA607" s="99"/>
      <c r="AB607" s="99"/>
      <c r="AC607" s="100"/>
      <c r="AD607" s="6">
        <v>1609</v>
      </c>
      <c r="AE607" s="128"/>
      <c r="AF607" s="129"/>
      <c r="AG607" s="129"/>
      <c r="AH607" s="129"/>
      <c r="AI607" s="4" t="s">
        <v>6</v>
      </c>
      <c r="AJ607" s="86"/>
    </row>
    <row r="608" spans="1:36">
      <c r="A608" s="276" t="s">
        <v>326</v>
      </c>
      <c r="B608" s="277"/>
      <c r="C608" s="277"/>
      <c r="D608" s="277"/>
      <c r="E608" s="277"/>
      <c r="F608" s="277"/>
      <c r="G608" s="277"/>
      <c r="H608" s="277"/>
      <c r="I608" s="277"/>
      <c r="J608" s="277"/>
      <c r="K608" s="277"/>
      <c r="L608" s="277"/>
      <c r="M608" s="277"/>
      <c r="N608" s="277"/>
      <c r="O608" s="277"/>
      <c r="P608" s="277"/>
      <c r="Q608" s="277"/>
      <c r="R608" s="277"/>
      <c r="S608" s="277"/>
      <c r="T608" s="277"/>
      <c r="U608" s="277"/>
      <c r="V608" s="277"/>
      <c r="W608" s="277"/>
      <c r="X608" s="277"/>
      <c r="Y608" s="277"/>
      <c r="Z608" s="277"/>
      <c r="AA608" s="277"/>
      <c r="AB608" s="277"/>
      <c r="AC608" s="278"/>
      <c r="AD608" s="6">
        <v>1610</v>
      </c>
      <c r="AE608" s="128">
        <f>SUM(AE597:AH607)</f>
        <v>0</v>
      </c>
      <c r="AF608" s="129"/>
      <c r="AG608" s="129"/>
      <c r="AH608" s="129"/>
      <c r="AI608" s="4" t="s">
        <v>19</v>
      </c>
      <c r="AJ608" s="86"/>
    </row>
    <row r="609" spans="1:36" ht="14.45" customHeight="1">
      <c r="A609" s="139" t="s">
        <v>327</v>
      </c>
      <c r="B609" s="99"/>
      <c r="C609" s="99"/>
      <c r="D609" s="99"/>
      <c r="E609" s="99"/>
      <c r="F609" s="99"/>
      <c r="G609" s="99"/>
      <c r="H609" s="99"/>
      <c r="I609" s="99"/>
      <c r="J609" s="99"/>
      <c r="K609" s="99"/>
      <c r="L609" s="99"/>
      <c r="M609" s="99"/>
      <c r="N609" s="99"/>
      <c r="O609" s="99"/>
      <c r="P609" s="99"/>
      <c r="Q609" s="99"/>
      <c r="R609" s="99"/>
      <c r="S609" s="99"/>
      <c r="T609" s="99"/>
      <c r="U609" s="99"/>
      <c r="V609" s="99"/>
      <c r="W609" s="99"/>
      <c r="X609" s="99"/>
      <c r="Y609" s="99"/>
      <c r="Z609" s="99"/>
      <c r="AA609" s="99"/>
      <c r="AB609" s="99"/>
      <c r="AC609" s="100"/>
      <c r="AD609" s="6">
        <v>1611</v>
      </c>
      <c r="AE609" s="128"/>
      <c r="AF609" s="129"/>
      <c r="AG609" s="129"/>
      <c r="AH609" s="129"/>
      <c r="AI609" s="4" t="s">
        <v>17</v>
      </c>
      <c r="AJ609" s="86"/>
    </row>
    <row r="610" spans="1:36" ht="14.45" customHeight="1">
      <c r="A610" s="139" t="s">
        <v>328</v>
      </c>
      <c r="B610" s="99"/>
      <c r="C610" s="99"/>
      <c r="D610" s="99"/>
      <c r="E610" s="99"/>
      <c r="F610" s="99"/>
      <c r="G610" s="99"/>
      <c r="H610" s="99"/>
      <c r="I610" s="99"/>
      <c r="J610" s="99"/>
      <c r="K610" s="99"/>
      <c r="L610" s="99"/>
      <c r="M610" s="99"/>
      <c r="N610" s="99"/>
      <c r="O610" s="99"/>
      <c r="P610" s="99"/>
      <c r="Q610" s="99"/>
      <c r="R610" s="99"/>
      <c r="S610" s="99"/>
      <c r="T610" s="99"/>
      <c r="U610" s="99"/>
      <c r="V610" s="99"/>
      <c r="W610" s="99"/>
      <c r="X610" s="99"/>
      <c r="Y610" s="99"/>
      <c r="Z610" s="99"/>
      <c r="AA610" s="99"/>
      <c r="AB610" s="99"/>
      <c r="AC610" s="100"/>
      <c r="AD610" s="6">
        <v>1612</v>
      </c>
      <c r="AE610" s="128"/>
      <c r="AF610" s="129"/>
      <c r="AG610" s="129"/>
      <c r="AH610" s="129"/>
      <c r="AI610" s="4" t="s">
        <v>17</v>
      </c>
      <c r="AJ610" s="86"/>
    </row>
    <row r="611" spans="1:36" ht="14.45" customHeight="1">
      <c r="A611" s="139" t="s">
        <v>329</v>
      </c>
      <c r="B611" s="99"/>
      <c r="C611" s="99"/>
      <c r="D611" s="99"/>
      <c r="E611" s="99"/>
      <c r="F611" s="99"/>
      <c r="G611" s="99"/>
      <c r="H611" s="99"/>
      <c r="I611" s="99"/>
      <c r="J611" s="99"/>
      <c r="K611" s="99"/>
      <c r="L611" s="99"/>
      <c r="M611" s="99"/>
      <c r="N611" s="99"/>
      <c r="O611" s="99"/>
      <c r="P611" s="99"/>
      <c r="Q611" s="99"/>
      <c r="R611" s="99"/>
      <c r="S611" s="99"/>
      <c r="T611" s="99"/>
      <c r="U611" s="99"/>
      <c r="V611" s="99"/>
      <c r="W611" s="99"/>
      <c r="X611" s="99"/>
      <c r="Y611" s="99"/>
      <c r="Z611" s="99"/>
      <c r="AA611" s="99"/>
      <c r="AB611" s="99"/>
      <c r="AC611" s="100"/>
      <c r="AD611" s="6">
        <v>1613</v>
      </c>
      <c r="AE611" s="128"/>
      <c r="AF611" s="129"/>
      <c r="AG611" s="129"/>
      <c r="AH611" s="129"/>
      <c r="AI611" s="4" t="s">
        <v>17</v>
      </c>
      <c r="AJ611" s="86"/>
    </row>
    <row r="612" spans="1:36" ht="14.45" customHeight="1">
      <c r="A612" s="139" t="s">
        <v>330</v>
      </c>
      <c r="B612" s="99"/>
      <c r="C612" s="99"/>
      <c r="D612" s="99"/>
      <c r="E612" s="99"/>
      <c r="F612" s="99"/>
      <c r="G612" s="99"/>
      <c r="H612" s="99"/>
      <c r="I612" s="99"/>
      <c r="J612" s="99"/>
      <c r="K612" s="99"/>
      <c r="L612" s="99"/>
      <c r="M612" s="99"/>
      <c r="N612" s="99"/>
      <c r="O612" s="99"/>
      <c r="P612" s="99"/>
      <c r="Q612" s="99"/>
      <c r="R612" s="99"/>
      <c r="S612" s="99"/>
      <c r="T612" s="99"/>
      <c r="U612" s="99"/>
      <c r="V612" s="99"/>
      <c r="W612" s="99"/>
      <c r="X612" s="99"/>
      <c r="Y612" s="99"/>
      <c r="Z612" s="99"/>
      <c r="AA612" s="99"/>
      <c r="AB612" s="99"/>
      <c r="AC612" s="100"/>
      <c r="AD612" s="6">
        <v>1614</v>
      </c>
      <c r="AE612" s="128"/>
      <c r="AF612" s="129"/>
      <c r="AG612" s="129"/>
      <c r="AH612" s="129"/>
      <c r="AI612" s="4" t="s">
        <v>17</v>
      </c>
      <c r="AJ612" s="86"/>
    </row>
    <row r="613" spans="1:36" ht="14.45" customHeight="1">
      <c r="A613" s="139" t="s">
        <v>331</v>
      </c>
      <c r="B613" s="99"/>
      <c r="C613" s="99"/>
      <c r="D613" s="99"/>
      <c r="E613" s="99"/>
      <c r="F613" s="99"/>
      <c r="G613" s="99"/>
      <c r="H613" s="99"/>
      <c r="I613" s="99"/>
      <c r="J613" s="99"/>
      <c r="K613" s="99"/>
      <c r="L613" s="99"/>
      <c r="M613" s="99"/>
      <c r="N613" s="99"/>
      <c r="O613" s="99"/>
      <c r="P613" s="99"/>
      <c r="Q613" s="99"/>
      <c r="R613" s="99"/>
      <c r="S613" s="99"/>
      <c r="T613" s="99"/>
      <c r="U613" s="99"/>
      <c r="V613" s="99"/>
      <c r="W613" s="99"/>
      <c r="X613" s="99"/>
      <c r="Y613" s="99"/>
      <c r="Z613" s="99"/>
      <c r="AA613" s="99"/>
      <c r="AB613" s="99"/>
      <c r="AC613" s="100"/>
      <c r="AD613" s="6">
        <v>1820</v>
      </c>
      <c r="AE613" s="128"/>
      <c r="AF613" s="129"/>
      <c r="AG613" s="129"/>
      <c r="AH613" s="129"/>
      <c r="AI613" s="4" t="s">
        <v>17</v>
      </c>
      <c r="AJ613" s="86"/>
    </row>
    <row r="614" spans="1:36" ht="14.45" customHeight="1">
      <c r="A614" s="139" t="s">
        <v>332</v>
      </c>
      <c r="B614" s="99"/>
      <c r="C614" s="99"/>
      <c r="D614" s="99"/>
      <c r="E614" s="99"/>
      <c r="F614" s="99"/>
      <c r="G614" s="99"/>
      <c r="H614" s="99"/>
      <c r="I614" s="99"/>
      <c r="J614" s="99"/>
      <c r="K614" s="99"/>
      <c r="L614" s="99"/>
      <c r="M614" s="99"/>
      <c r="N614" s="99"/>
      <c r="O614" s="99"/>
      <c r="P614" s="99"/>
      <c r="Q614" s="99"/>
      <c r="R614" s="99"/>
      <c r="S614" s="99"/>
      <c r="T614" s="99"/>
      <c r="U614" s="99"/>
      <c r="V614" s="99"/>
      <c r="W614" s="99"/>
      <c r="X614" s="99"/>
      <c r="Y614" s="99"/>
      <c r="Z614" s="99"/>
      <c r="AA614" s="99"/>
      <c r="AB614" s="99"/>
      <c r="AC614" s="100"/>
      <c r="AD614" s="6">
        <v>1615</v>
      </c>
      <c r="AE614" s="128"/>
      <c r="AF614" s="129"/>
      <c r="AG614" s="129"/>
      <c r="AH614" s="129"/>
      <c r="AI614" s="4" t="s">
        <v>17</v>
      </c>
      <c r="AJ614" s="86"/>
    </row>
    <row r="615" spans="1:36" ht="14.45" customHeight="1">
      <c r="A615" s="139" t="s">
        <v>333</v>
      </c>
      <c r="B615" s="99"/>
      <c r="C615" s="99"/>
      <c r="D615" s="99"/>
      <c r="E615" s="99"/>
      <c r="F615" s="99"/>
      <c r="G615" s="99"/>
      <c r="H615" s="99"/>
      <c r="I615" s="99"/>
      <c r="J615" s="99"/>
      <c r="K615" s="99"/>
      <c r="L615" s="99"/>
      <c r="M615" s="99"/>
      <c r="N615" s="99"/>
      <c r="O615" s="99"/>
      <c r="P615" s="99"/>
      <c r="Q615" s="99"/>
      <c r="R615" s="99"/>
      <c r="S615" s="99"/>
      <c r="T615" s="99"/>
      <c r="U615" s="99"/>
      <c r="V615" s="99"/>
      <c r="W615" s="99"/>
      <c r="X615" s="99"/>
      <c r="Y615" s="99"/>
      <c r="Z615" s="99"/>
      <c r="AA615" s="99"/>
      <c r="AB615" s="99"/>
      <c r="AC615" s="100"/>
      <c r="AD615" s="6">
        <v>1616</v>
      </c>
      <c r="AE615" s="128"/>
      <c r="AF615" s="129"/>
      <c r="AG615" s="129"/>
      <c r="AH615" s="129"/>
      <c r="AI615" s="4" t="s">
        <v>17</v>
      </c>
      <c r="AJ615" s="86"/>
    </row>
    <row r="616" spans="1:36" ht="14.45" customHeight="1">
      <c r="A616" s="139" t="s">
        <v>334</v>
      </c>
      <c r="B616" s="99"/>
      <c r="C616" s="99"/>
      <c r="D616" s="99"/>
      <c r="E616" s="99"/>
      <c r="F616" s="99"/>
      <c r="G616" s="99"/>
      <c r="H616" s="99"/>
      <c r="I616" s="99"/>
      <c r="J616" s="99"/>
      <c r="K616" s="99"/>
      <c r="L616" s="99"/>
      <c r="M616" s="99"/>
      <c r="N616" s="99"/>
      <c r="O616" s="99"/>
      <c r="P616" s="99"/>
      <c r="Q616" s="99"/>
      <c r="R616" s="99"/>
      <c r="S616" s="99"/>
      <c r="T616" s="99"/>
      <c r="U616" s="99"/>
      <c r="V616" s="99"/>
      <c r="W616" s="99"/>
      <c r="X616" s="99"/>
      <c r="Y616" s="99"/>
      <c r="Z616" s="99"/>
      <c r="AA616" s="99"/>
      <c r="AB616" s="99"/>
      <c r="AC616" s="100"/>
      <c r="AD616" s="6">
        <v>1617</v>
      </c>
      <c r="AE616" s="128"/>
      <c r="AF616" s="129"/>
      <c r="AG616" s="129"/>
      <c r="AH616" s="129"/>
      <c r="AI616" s="4" t="s">
        <v>17</v>
      </c>
      <c r="AJ616" s="86"/>
    </row>
    <row r="617" spans="1:36" ht="14.45" customHeight="1">
      <c r="A617" s="139" t="s">
        <v>335</v>
      </c>
      <c r="B617" s="99"/>
      <c r="C617" s="99"/>
      <c r="D617" s="99"/>
      <c r="E617" s="99"/>
      <c r="F617" s="99"/>
      <c r="G617" s="99"/>
      <c r="H617" s="99"/>
      <c r="I617" s="99"/>
      <c r="J617" s="99"/>
      <c r="K617" s="99"/>
      <c r="L617" s="99"/>
      <c r="M617" s="99"/>
      <c r="N617" s="99"/>
      <c r="O617" s="99"/>
      <c r="P617" s="99"/>
      <c r="Q617" s="99"/>
      <c r="R617" s="99"/>
      <c r="S617" s="99"/>
      <c r="T617" s="99"/>
      <c r="U617" s="99"/>
      <c r="V617" s="99"/>
      <c r="W617" s="99"/>
      <c r="X617" s="99"/>
      <c r="Y617" s="99"/>
      <c r="Z617" s="99"/>
      <c r="AA617" s="99"/>
      <c r="AB617" s="99"/>
      <c r="AC617" s="100"/>
      <c r="AD617" s="6">
        <v>1618</v>
      </c>
      <c r="AE617" s="128"/>
      <c r="AF617" s="129"/>
      <c r="AG617" s="129"/>
      <c r="AH617" s="129"/>
      <c r="AI617" s="4" t="s">
        <v>17</v>
      </c>
      <c r="AJ617" s="86"/>
    </row>
    <row r="618" spans="1:36" ht="14.45" customHeight="1">
      <c r="A618" s="139" t="s">
        <v>336</v>
      </c>
      <c r="B618" s="99"/>
      <c r="C618" s="99"/>
      <c r="D618" s="99"/>
      <c r="E618" s="99"/>
      <c r="F618" s="99"/>
      <c r="G618" s="99"/>
      <c r="H618" s="99"/>
      <c r="I618" s="99"/>
      <c r="J618" s="99"/>
      <c r="K618" s="99"/>
      <c r="L618" s="99"/>
      <c r="M618" s="99"/>
      <c r="N618" s="99"/>
      <c r="O618" s="99"/>
      <c r="P618" s="99"/>
      <c r="Q618" s="99"/>
      <c r="R618" s="99"/>
      <c r="S618" s="99"/>
      <c r="T618" s="99"/>
      <c r="U618" s="99"/>
      <c r="V618" s="99"/>
      <c r="W618" s="99"/>
      <c r="X618" s="99"/>
      <c r="Y618" s="99"/>
      <c r="Z618" s="99"/>
      <c r="AA618" s="99"/>
      <c r="AB618" s="99"/>
      <c r="AC618" s="100"/>
      <c r="AD618" s="6">
        <v>1620</v>
      </c>
      <c r="AE618" s="128"/>
      <c r="AF618" s="129"/>
      <c r="AG618" s="129"/>
      <c r="AH618" s="129"/>
      <c r="AI618" s="4" t="s">
        <v>17</v>
      </c>
      <c r="AJ618" s="86"/>
    </row>
    <row r="619" spans="1:36" ht="14.45" customHeight="1">
      <c r="A619" s="139" t="s">
        <v>337</v>
      </c>
      <c r="B619" s="99"/>
      <c r="C619" s="99"/>
      <c r="D619" s="99"/>
      <c r="E619" s="99"/>
      <c r="F619" s="99"/>
      <c r="G619" s="99"/>
      <c r="H619" s="99"/>
      <c r="I619" s="99"/>
      <c r="J619" s="99"/>
      <c r="K619" s="99"/>
      <c r="L619" s="99"/>
      <c r="M619" s="99"/>
      <c r="N619" s="99"/>
      <c r="O619" s="99"/>
      <c r="P619" s="99"/>
      <c r="Q619" s="99"/>
      <c r="R619" s="99"/>
      <c r="S619" s="99"/>
      <c r="T619" s="99"/>
      <c r="U619" s="99"/>
      <c r="V619" s="99"/>
      <c r="W619" s="99"/>
      <c r="X619" s="99"/>
      <c r="Y619" s="99"/>
      <c r="Z619" s="99"/>
      <c r="AA619" s="99"/>
      <c r="AB619" s="99"/>
      <c r="AC619" s="100"/>
      <c r="AD619" s="6">
        <v>1621</v>
      </c>
      <c r="AE619" s="128"/>
      <c r="AF619" s="129"/>
      <c r="AG619" s="129"/>
      <c r="AH619" s="129"/>
      <c r="AI619" s="4" t="s">
        <v>17</v>
      </c>
      <c r="AJ619" s="86"/>
    </row>
    <row r="620" spans="1:36" ht="14.45" customHeight="1">
      <c r="A620" s="139" t="s">
        <v>338</v>
      </c>
      <c r="B620" s="99"/>
      <c r="C620" s="99"/>
      <c r="D620" s="99"/>
      <c r="E620" s="99"/>
      <c r="F620" s="99"/>
      <c r="G620" s="99"/>
      <c r="H620" s="99"/>
      <c r="I620" s="99"/>
      <c r="J620" s="99"/>
      <c r="K620" s="99"/>
      <c r="L620" s="99"/>
      <c r="M620" s="99"/>
      <c r="N620" s="99"/>
      <c r="O620" s="99"/>
      <c r="P620" s="99"/>
      <c r="Q620" s="99"/>
      <c r="R620" s="99"/>
      <c r="S620" s="99"/>
      <c r="T620" s="99"/>
      <c r="U620" s="99"/>
      <c r="V620" s="99"/>
      <c r="W620" s="99"/>
      <c r="X620" s="99"/>
      <c r="Y620" s="99"/>
      <c r="Z620" s="99"/>
      <c r="AA620" s="99"/>
      <c r="AB620" s="99"/>
      <c r="AC620" s="100"/>
      <c r="AD620" s="6">
        <v>1622</v>
      </c>
      <c r="AE620" s="128"/>
      <c r="AF620" s="129"/>
      <c r="AG620" s="129"/>
      <c r="AH620" s="129"/>
      <c r="AI620" s="4" t="s">
        <v>17</v>
      </c>
      <c r="AJ620" s="86"/>
    </row>
    <row r="621" spans="1:36" ht="14.45" customHeight="1">
      <c r="A621" s="139" t="s">
        <v>339</v>
      </c>
      <c r="B621" s="99"/>
      <c r="C621" s="99"/>
      <c r="D621" s="99"/>
      <c r="E621" s="99"/>
      <c r="F621" s="99"/>
      <c r="G621" s="99"/>
      <c r="H621" s="99"/>
      <c r="I621" s="99"/>
      <c r="J621" s="99"/>
      <c r="K621" s="99"/>
      <c r="L621" s="99"/>
      <c r="M621" s="99"/>
      <c r="N621" s="99"/>
      <c r="O621" s="99"/>
      <c r="P621" s="99"/>
      <c r="Q621" s="99"/>
      <c r="R621" s="99"/>
      <c r="S621" s="99"/>
      <c r="T621" s="99"/>
      <c r="U621" s="99"/>
      <c r="V621" s="99"/>
      <c r="W621" s="99"/>
      <c r="X621" s="99"/>
      <c r="Y621" s="99"/>
      <c r="Z621" s="99"/>
      <c r="AA621" s="99"/>
      <c r="AB621" s="99"/>
      <c r="AC621" s="100"/>
      <c r="AD621" s="6">
        <v>1624</v>
      </c>
      <c r="AE621" s="128"/>
      <c r="AF621" s="129"/>
      <c r="AG621" s="129"/>
      <c r="AH621" s="129"/>
      <c r="AI621" s="4" t="s">
        <v>17</v>
      </c>
      <c r="AJ621" s="86"/>
    </row>
    <row r="622" spans="1:36" ht="14.45" customHeight="1">
      <c r="A622" s="139" t="s">
        <v>340</v>
      </c>
      <c r="B622" s="99"/>
      <c r="C622" s="99"/>
      <c r="D622" s="99"/>
      <c r="E622" s="99"/>
      <c r="F622" s="99"/>
      <c r="G622" s="99"/>
      <c r="H622" s="99"/>
      <c r="I622" s="99"/>
      <c r="J622" s="99"/>
      <c r="K622" s="99"/>
      <c r="L622" s="99"/>
      <c r="M622" s="99"/>
      <c r="N622" s="99"/>
      <c r="O622" s="99"/>
      <c r="P622" s="99"/>
      <c r="Q622" s="99"/>
      <c r="R622" s="99"/>
      <c r="S622" s="99"/>
      <c r="T622" s="99"/>
      <c r="U622" s="99"/>
      <c r="V622" s="99"/>
      <c r="W622" s="99"/>
      <c r="X622" s="99"/>
      <c r="Y622" s="99"/>
      <c r="Z622" s="99"/>
      <c r="AA622" s="99"/>
      <c r="AB622" s="99"/>
      <c r="AC622" s="100"/>
      <c r="AD622" s="6">
        <v>1625</v>
      </c>
      <c r="AE622" s="128"/>
      <c r="AF622" s="129"/>
      <c r="AG622" s="129"/>
      <c r="AH622" s="129"/>
      <c r="AI622" s="4" t="s">
        <v>17</v>
      </c>
      <c r="AJ622" s="86"/>
    </row>
    <row r="623" spans="1:36" ht="14.45" customHeight="1">
      <c r="A623" s="139" t="s">
        <v>341</v>
      </c>
      <c r="B623" s="99"/>
      <c r="C623" s="99"/>
      <c r="D623" s="99"/>
      <c r="E623" s="99"/>
      <c r="F623" s="99"/>
      <c r="G623" s="99"/>
      <c r="H623" s="99"/>
      <c r="I623" s="99"/>
      <c r="J623" s="99"/>
      <c r="K623" s="99"/>
      <c r="L623" s="99"/>
      <c r="M623" s="99"/>
      <c r="N623" s="99"/>
      <c r="O623" s="99"/>
      <c r="P623" s="99"/>
      <c r="Q623" s="99"/>
      <c r="R623" s="99"/>
      <c r="S623" s="99"/>
      <c r="T623" s="99"/>
      <c r="U623" s="99"/>
      <c r="V623" s="99"/>
      <c r="W623" s="99"/>
      <c r="X623" s="99"/>
      <c r="Y623" s="99"/>
      <c r="Z623" s="99"/>
      <c r="AA623" s="99"/>
      <c r="AB623" s="99"/>
      <c r="AC623" s="100"/>
      <c r="AD623" s="6">
        <v>1626</v>
      </c>
      <c r="AE623" s="128"/>
      <c r="AF623" s="129"/>
      <c r="AG623" s="129"/>
      <c r="AH623" s="129"/>
      <c r="AI623" s="4" t="s">
        <v>17</v>
      </c>
      <c r="AJ623" s="86"/>
    </row>
    <row r="624" spans="1:36" ht="14.45" customHeight="1">
      <c r="A624" s="139" t="s">
        <v>342</v>
      </c>
      <c r="B624" s="99"/>
      <c r="C624" s="99"/>
      <c r="D624" s="99"/>
      <c r="E624" s="99"/>
      <c r="F624" s="99"/>
      <c r="G624" s="99"/>
      <c r="H624" s="99"/>
      <c r="I624" s="99"/>
      <c r="J624" s="99"/>
      <c r="K624" s="99"/>
      <c r="L624" s="99"/>
      <c r="M624" s="99"/>
      <c r="N624" s="99"/>
      <c r="O624" s="99"/>
      <c r="P624" s="99"/>
      <c r="Q624" s="99"/>
      <c r="R624" s="99"/>
      <c r="S624" s="99"/>
      <c r="T624" s="99"/>
      <c r="U624" s="99"/>
      <c r="V624" s="99"/>
      <c r="W624" s="99"/>
      <c r="X624" s="99"/>
      <c r="Y624" s="99"/>
      <c r="Z624" s="99"/>
      <c r="AA624" s="99"/>
      <c r="AB624" s="99"/>
      <c r="AC624" s="100"/>
      <c r="AD624" s="6">
        <v>1627</v>
      </c>
      <c r="AE624" s="128"/>
      <c r="AF624" s="129"/>
      <c r="AG624" s="129"/>
      <c r="AH624" s="129"/>
      <c r="AI624" s="4" t="s">
        <v>17</v>
      </c>
      <c r="AJ624" s="86"/>
    </row>
    <row r="625" spans="1:36" ht="14.45" customHeight="1">
      <c r="A625" s="139" t="s">
        <v>343</v>
      </c>
      <c r="B625" s="99"/>
      <c r="C625" s="99"/>
      <c r="D625" s="99"/>
      <c r="E625" s="99"/>
      <c r="F625" s="99"/>
      <c r="G625" s="99"/>
      <c r="H625" s="99"/>
      <c r="I625" s="99"/>
      <c r="J625" s="99"/>
      <c r="K625" s="99"/>
      <c r="L625" s="99"/>
      <c r="M625" s="99"/>
      <c r="N625" s="99"/>
      <c r="O625" s="99"/>
      <c r="P625" s="99"/>
      <c r="Q625" s="99"/>
      <c r="R625" s="99"/>
      <c r="S625" s="99"/>
      <c r="T625" s="99"/>
      <c r="U625" s="99"/>
      <c r="V625" s="99"/>
      <c r="W625" s="99"/>
      <c r="X625" s="99"/>
      <c r="Y625" s="99"/>
      <c r="Z625" s="99"/>
      <c r="AA625" s="99"/>
      <c r="AB625" s="99"/>
      <c r="AC625" s="100"/>
      <c r="AD625" s="6">
        <v>1628</v>
      </c>
      <c r="AE625" s="128"/>
      <c r="AF625" s="129"/>
      <c r="AG625" s="129"/>
      <c r="AH625" s="129"/>
      <c r="AI625" s="4" t="s">
        <v>17</v>
      </c>
      <c r="AJ625" s="86"/>
    </row>
    <row r="626" spans="1:36" ht="14.45" customHeight="1">
      <c r="A626" s="144" t="s">
        <v>663</v>
      </c>
      <c r="B626" s="104"/>
      <c r="C626" s="104"/>
      <c r="D626" s="104"/>
      <c r="E626" s="104"/>
      <c r="F626" s="104"/>
      <c r="G626" s="104"/>
      <c r="H626" s="104"/>
      <c r="I626" s="104"/>
      <c r="J626" s="104"/>
      <c r="K626" s="104"/>
      <c r="L626" s="104"/>
      <c r="M626" s="104"/>
      <c r="N626" s="104"/>
      <c r="O626" s="104"/>
      <c r="P626" s="104"/>
      <c r="Q626" s="104"/>
      <c r="R626" s="104"/>
      <c r="S626" s="104"/>
      <c r="T626" s="104"/>
      <c r="U626" s="104"/>
      <c r="V626" s="104"/>
      <c r="W626" s="104"/>
      <c r="X626" s="104"/>
      <c r="Y626" s="104"/>
      <c r="Z626" s="104"/>
      <c r="AA626" s="104"/>
      <c r="AB626" s="104"/>
      <c r="AC626" s="105"/>
      <c r="AD626" s="6">
        <v>1909</v>
      </c>
      <c r="AE626" s="128"/>
      <c r="AF626" s="129"/>
      <c r="AG626" s="129"/>
      <c r="AH626" s="129"/>
      <c r="AI626" s="4" t="s">
        <v>17</v>
      </c>
      <c r="AJ626" s="86"/>
    </row>
    <row r="627" spans="1:36">
      <c r="A627" s="276" t="s">
        <v>344</v>
      </c>
      <c r="B627" s="277"/>
      <c r="C627" s="277"/>
      <c r="D627" s="277"/>
      <c r="E627" s="277"/>
      <c r="F627" s="277"/>
      <c r="G627" s="277"/>
      <c r="H627" s="277"/>
      <c r="I627" s="277"/>
      <c r="J627" s="277"/>
      <c r="K627" s="277"/>
      <c r="L627" s="277"/>
      <c r="M627" s="277"/>
      <c r="N627" s="277"/>
      <c r="O627" s="277"/>
      <c r="P627" s="277"/>
      <c r="Q627" s="277"/>
      <c r="R627" s="277"/>
      <c r="S627" s="277"/>
      <c r="T627" s="277"/>
      <c r="U627" s="277"/>
      <c r="V627" s="277"/>
      <c r="W627" s="277"/>
      <c r="X627" s="277"/>
      <c r="Y627" s="277"/>
      <c r="Z627" s="277"/>
      <c r="AA627" s="277"/>
      <c r="AB627" s="277"/>
      <c r="AC627" s="278"/>
      <c r="AD627" s="6">
        <v>1629</v>
      </c>
      <c r="AE627" s="128">
        <f>SUM(AE609:AH626)</f>
        <v>0</v>
      </c>
      <c r="AF627" s="129"/>
      <c r="AG627" s="129"/>
      <c r="AH627" s="129"/>
      <c r="AI627" s="4" t="s">
        <v>19</v>
      </c>
      <c r="AJ627" s="86"/>
    </row>
    <row r="628" spans="1:36">
      <c r="A628" s="364" t="s">
        <v>371</v>
      </c>
      <c r="B628" s="365"/>
      <c r="C628" s="365"/>
      <c r="D628" s="365"/>
      <c r="E628" s="365"/>
      <c r="F628" s="365"/>
      <c r="G628" s="365"/>
      <c r="H628" s="365"/>
      <c r="I628" s="365"/>
      <c r="J628" s="365"/>
      <c r="K628" s="365"/>
      <c r="L628" s="365"/>
      <c r="M628" s="365"/>
      <c r="N628" s="365"/>
      <c r="O628" s="365"/>
      <c r="P628" s="365"/>
      <c r="Q628" s="365"/>
      <c r="R628" s="365"/>
      <c r="S628" s="365"/>
      <c r="T628" s="365"/>
      <c r="U628" s="365"/>
      <c r="V628" s="365"/>
      <c r="W628" s="365"/>
      <c r="X628" s="365"/>
      <c r="Y628" s="365"/>
      <c r="Z628" s="365"/>
      <c r="AA628" s="365"/>
      <c r="AB628" s="365"/>
      <c r="AC628" s="366"/>
      <c r="AD628" s="7">
        <v>1630</v>
      </c>
      <c r="AE628" s="128">
        <f>+AE608-AE627</f>
        <v>0</v>
      </c>
      <c r="AF628" s="129"/>
      <c r="AG628" s="129"/>
      <c r="AH628" s="129"/>
      <c r="AI628" s="13" t="s">
        <v>19</v>
      </c>
      <c r="AJ628" s="86"/>
    </row>
    <row r="629" spans="1:36">
      <c r="A629" s="556" t="s">
        <v>372</v>
      </c>
      <c r="B629" s="557"/>
      <c r="C629" s="557"/>
      <c r="D629" s="557"/>
      <c r="E629" s="557"/>
      <c r="F629" s="557"/>
      <c r="G629" s="557"/>
      <c r="H629" s="557"/>
      <c r="I629" s="557"/>
      <c r="J629" s="557"/>
      <c r="K629" s="557"/>
      <c r="L629" s="557"/>
      <c r="M629" s="557"/>
      <c r="N629" s="557"/>
      <c r="O629" s="557"/>
      <c r="P629" s="557"/>
      <c r="Q629" s="557"/>
      <c r="R629" s="557"/>
      <c r="S629" s="557"/>
      <c r="T629" s="557"/>
      <c r="U629" s="557"/>
      <c r="V629" s="557"/>
      <c r="W629" s="557"/>
      <c r="X629" s="557"/>
      <c r="Y629" s="557"/>
      <c r="Z629" s="557"/>
      <c r="AA629" s="557"/>
      <c r="AB629" s="557"/>
      <c r="AC629" s="557"/>
      <c r="AD629" s="557"/>
      <c r="AE629" s="557"/>
      <c r="AF629" s="557"/>
      <c r="AG629" s="557"/>
      <c r="AH629" s="557"/>
      <c r="AI629" s="558"/>
    </row>
    <row r="630" spans="1:36">
      <c r="A630" s="472" t="s">
        <v>373</v>
      </c>
      <c r="B630" s="473"/>
      <c r="C630" s="473"/>
      <c r="D630" s="473"/>
      <c r="E630" s="473"/>
      <c r="F630" s="473"/>
      <c r="G630" s="473"/>
      <c r="H630" s="473"/>
      <c r="I630" s="473"/>
      <c r="J630" s="473"/>
      <c r="K630" s="473"/>
      <c r="L630" s="473"/>
      <c r="M630" s="473"/>
      <c r="N630" s="473"/>
      <c r="O630" s="473"/>
      <c r="P630" s="473"/>
      <c r="Q630" s="473"/>
      <c r="R630" s="473"/>
      <c r="S630" s="473"/>
      <c r="T630" s="473"/>
      <c r="U630" s="473"/>
      <c r="V630" s="473"/>
      <c r="W630" s="473"/>
      <c r="X630" s="473"/>
      <c r="Y630" s="473"/>
      <c r="Z630" s="473"/>
      <c r="AA630" s="473"/>
      <c r="AB630" s="473"/>
      <c r="AC630" s="473"/>
      <c r="AD630" s="473"/>
      <c r="AE630" s="473"/>
      <c r="AF630" s="473"/>
      <c r="AG630" s="473"/>
      <c r="AH630" s="473"/>
      <c r="AI630" s="474"/>
    </row>
    <row r="631" spans="1:36" ht="14.45" customHeight="1">
      <c r="A631" s="139" t="s">
        <v>345</v>
      </c>
      <c r="B631" s="99"/>
      <c r="C631" s="99"/>
      <c r="D631" s="99"/>
      <c r="E631" s="99"/>
      <c r="F631" s="99"/>
      <c r="G631" s="99"/>
      <c r="H631" s="99"/>
      <c r="I631" s="99"/>
      <c r="J631" s="99"/>
      <c r="K631" s="99"/>
      <c r="L631" s="99"/>
      <c r="M631" s="99"/>
      <c r="N631" s="99"/>
      <c r="O631" s="99"/>
      <c r="P631" s="99"/>
      <c r="Q631" s="99"/>
      <c r="R631" s="99"/>
      <c r="S631" s="99"/>
      <c r="T631" s="99"/>
      <c r="U631" s="99"/>
      <c r="V631" s="99"/>
      <c r="W631" s="99"/>
      <c r="X631" s="99"/>
      <c r="Y631" s="99"/>
      <c r="Z631" s="99"/>
      <c r="AA631" s="99"/>
      <c r="AB631" s="99"/>
      <c r="AC631" s="100"/>
      <c r="AD631" s="6">
        <v>1580</v>
      </c>
      <c r="AE631" s="128"/>
      <c r="AF631" s="129"/>
      <c r="AG631" s="129"/>
      <c r="AH631" s="129"/>
      <c r="AI631" s="4" t="s">
        <v>6</v>
      </c>
      <c r="AJ631" s="86"/>
    </row>
    <row r="632" spans="1:36" ht="14.45" customHeight="1">
      <c r="A632" s="139" t="s">
        <v>346</v>
      </c>
      <c r="B632" s="99"/>
      <c r="C632" s="99"/>
      <c r="D632" s="99"/>
      <c r="E632" s="99"/>
      <c r="F632" s="99"/>
      <c r="G632" s="99"/>
      <c r="H632" s="99"/>
      <c r="I632" s="99"/>
      <c r="J632" s="99"/>
      <c r="K632" s="99"/>
      <c r="L632" s="99"/>
      <c r="M632" s="99"/>
      <c r="N632" s="99"/>
      <c r="O632" s="99"/>
      <c r="P632" s="99"/>
      <c r="Q632" s="99"/>
      <c r="R632" s="99"/>
      <c r="S632" s="99"/>
      <c r="T632" s="99"/>
      <c r="U632" s="99"/>
      <c r="V632" s="99"/>
      <c r="W632" s="99"/>
      <c r="X632" s="99"/>
      <c r="Y632" s="99"/>
      <c r="Z632" s="99"/>
      <c r="AA632" s="99"/>
      <c r="AB632" s="99"/>
      <c r="AC632" s="100"/>
      <c r="AD632" s="6">
        <v>1582</v>
      </c>
      <c r="AE632" s="128"/>
      <c r="AF632" s="129"/>
      <c r="AG632" s="129"/>
      <c r="AH632" s="129"/>
      <c r="AI632" s="4" t="s">
        <v>17</v>
      </c>
      <c r="AJ632" s="86"/>
    </row>
    <row r="633" spans="1:36" ht="14.45" customHeight="1">
      <c r="A633" s="139" t="s">
        <v>347</v>
      </c>
      <c r="B633" s="99"/>
      <c r="C633" s="99"/>
      <c r="D633" s="99"/>
      <c r="E633" s="99"/>
      <c r="F633" s="99"/>
      <c r="G633" s="99"/>
      <c r="H633" s="99"/>
      <c r="I633" s="99"/>
      <c r="J633" s="99"/>
      <c r="K633" s="99"/>
      <c r="L633" s="99"/>
      <c r="M633" s="99"/>
      <c r="N633" s="99"/>
      <c r="O633" s="99"/>
      <c r="P633" s="99"/>
      <c r="Q633" s="99"/>
      <c r="R633" s="99"/>
      <c r="S633" s="99"/>
      <c r="T633" s="99"/>
      <c r="U633" s="99"/>
      <c r="V633" s="99"/>
      <c r="W633" s="99"/>
      <c r="X633" s="99"/>
      <c r="Y633" s="99"/>
      <c r="Z633" s="99"/>
      <c r="AA633" s="99"/>
      <c r="AB633" s="99"/>
      <c r="AC633" s="100"/>
      <c r="AD633" s="6">
        <v>1573</v>
      </c>
      <c r="AE633" s="128"/>
      <c r="AF633" s="129"/>
      <c r="AG633" s="129"/>
      <c r="AH633" s="129"/>
      <c r="AI633" s="4" t="s">
        <v>6</v>
      </c>
      <c r="AJ633" s="86"/>
    </row>
    <row r="634" spans="1:36" ht="14.45" customHeight="1">
      <c r="A634" s="139" t="s">
        <v>348</v>
      </c>
      <c r="B634" s="99"/>
      <c r="C634" s="99"/>
      <c r="D634" s="99"/>
      <c r="E634" s="99"/>
      <c r="F634" s="99"/>
      <c r="G634" s="99"/>
      <c r="H634" s="99"/>
      <c r="I634" s="99"/>
      <c r="J634" s="99"/>
      <c r="K634" s="99"/>
      <c r="L634" s="99"/>
      <c r="M634" s="99"/>
      <c r="N634" s="99"/>
      <c r="O634" s="99"/>
      <c r="P634" s="99"/>
      <c r="Q634" s="99"/>
      <c r="R634" s="99"/>
      <c r="S634" s="99"/>
      <c r="T634" s="99"/>
      <c r="U634" s="99"/>
      <c r="V634" s="99"/>
      <c r="W634" s="99"/>
      <c r="X634" s="99"/>
      <c r="Y634" s="99"/>
      <c r="Z634" s="99"/>
      <c r="AA634" s="99"/>
      <c r="AB634" s="99"/>
      <c r="AC634" s="100"/>
      <c r="AD634" s="6">
        <v>1574</v>
      </c>
      <c r="AE634" s="128"/>
      <c r="AF634" s="129"/>
      <c r="AG634" s="129"/>
      <c r="AH634" s="129"/>
      <c r="AI634" s="4" t="s">
        <v>6</v>
      </c>
      <c r="AJ634" s="86"/>
    </row>
    <row r="635" spans="1:36" ht="14.45" customHeight="1">
      <c r="A635" s="139" t="s">
        <v>349</v>
      </c>
      <c r="B635" s="99"/>
      <c r="C635" s="99"/>
      <c r="D635" s="99"/>
      <c r="E635" s="99"/>
      <c r="F635" s="99"/>
      <c r="G635" s="99"/>
      <c r="H635" s="99"/>
      <c r="I635" s="99"/>
      <c r="J635" s="99"/>
      <c r="K635" s="99"/>
      <c r="L635" s="99"/>
      <c r="M635" s="99"/>
      <c r="N635" s="99"/>
      <c r="O635" s="99"/>
      <c r="P635" s="99"/>
      <c r="Q635" s="99"/>
      <c r="R635" s="99"/>
      <c r="S635" s="99"/>
      <c r="T635" s="99"/>
      <c r="U635" s="99"/>
      <c r="V635" s="99"/>
      <c r="W635" s="99"/>
      <c r="X635" s="99"/>
      <c r="Y635" s="99"/>
      <c r="Z635" s="99"/>
      <c r="AA635" s="99"/>
      <c r="AB635" s="99"/>
      <c r="AC635" s="100"/>
      <c r="AD635" s="6">
        <v>1575</v>
      </c>
      <c r="AE635" s="128"/>
      <c r="AF635" s="129"/>
      <c r="AG635" s="129"/>
      <c r="AH635" s="129"/>
      <c r="AI635" s="4" t="s">
        <v>17</v>
      </c>
      <c r="AJ635" s="86"/>
    </row>
    <row r="636" spans="1:36" ht="14.45" customHeight="1">
      <c r="A636" s="139" t="s">
        <v>374</v>
      </c>
      <c r="B636" s="99"/>
      <c r="C636" s="99"/>
      <c r="D636" s="99"/>
      <c r="E636" s="99"/>
      <c r="F636" s="99"/>
      <c r="G636" s="99"/>
      <c r="H636" s="99"/>
      <c r="I636" s="99"/>
      <c r="J636" s="99"/>
      <c r="K636" s="99"/>
      <c r="L636" s="99"/>
      <c r="M636" s="99"/>
      <c r="N636" s="99"/>
      <c r="O636" s="99"/>
      <c r="P636" s="99"/>
      <c r="Q636" s="99"/>
      <c r="R636" s="99"/>
      <c r="S636" s="99"/>
      <c r="T636" s="99"/>
      <c r="U636" s="99"/>
      <c r="V636" s="99"/>
      <c r="W636" s="99"/>
      <c r="X636" s="99"/>
      <c r="Y636" s="99"/>
      <c r="Z636" s="99"/>
      <c r="AA636" s="99"/>
      <c r="AB636" s="99"/>
      <c r="AC636" s="100"/>
      <c r="AD636" s="6">
        <v>1712</v>
      </c>
      <c r="AE636" s="128"/>
      <c r="AF636" s="129"/>
      <c r="AG636" s="129"/>
      <c r="AH636" s="129"/>
      <c r="AI636" s="4" t="s">
        <v>6</v>
      </c>
      <c r="AJ636" s="86">
        <f>AE636-AE628</f>
        <v>0</v>
      </c>
    </row>
    <row r="637" spans="1:36" ht="14.45" customHeight="1">
      <c r="A637" s="139" t="s">
        <v>276</v>
      </c>
      <c r="B637" s="99"/>
      <c r="C637" s="99"/>
      <c r="D637" s="99"/>
      <c r="E637" s="99"/>
      <c r="F637" s="99"/>
      <c r="G637" s="99"/>
      <c r="H637" s="99"/>
      <c r="I637" s="99"/>
      <c r="J637" s="99"/>
      <c r="K637" s="99"/>
      <c r="L637" s="99"/>
      <c r="M637" s="99"/>
      <c r="N637" s="99"/>
      <c r="O637" s="99"/>
      <c r="P637" s="99"/>
      <c r="Q637" s="99"/>
      <c r="R637" s="99"/>
      <c r="S637" s="99"/>
      <c r="T637" s="99"/>
      <c r="U637" s="99"/>
      <c r="V637" s="99"/>
      <c r="W637" s="99"/>
      <c r="X637" s="99"/>
      <c r="Y637" s="99"/>
      <c r="Z637" s="99"/>
      <c r="AA637" s="99"/>
      <c r="AB637" s="99"/>
      <c r="AC637" s="100"/>
      <c r="AD637" s="6">
        <v>1713</v>
      </c>
      <c r="AE637" s="128"/>
      <c r="AF637" s="129"/>
      <c r="AG637" s="129"/>
      <c r="AH637" s="129"/>
      <c r="AI637" s="4" t="s">
        <v>17</v>
      </c>
      <c r="AJ637" s="86">
        <f>IF(AE628&lt;0,AE628-AE637,0)</f>
        <v>0</v>
      </c>
    </row>
    <row r="638" spans="1:36" ht="14.45" customHeight="1">
      <c r="A638" s="139" t="s">
        <v>342</v>
      </c>
      <c r="B638" s="99"/>
      <c r="C638" s="99"/>
      <c r="D638" s="99"/>
      <c r="E638" s="99"/>
      <c r="F638" s="99"/>
      <c r="G638" s="99"/>
      <c r="H638" s="99"/>
      <c r="I638" s="99"/>
      <c r="J638" s="99"/>
      <c r="K638" s="99"/>
      <c r="L638" s="99"/>
      <c r="M638" s="99"/>
      <c r="N638" s="99"/>
      <c r="O638" s="99"/>
      <c r="P638" s="99"/>
      <c r="Q638" s="99"/>
      <c r="R638" s="99"/>
      <c r="S638" s="99"/>
      <c r="T638" s="99"/>
      <c r="U638" s="99"/>
      <c r="V638" s="99"/>
      <c r="W638" s="99"/>
      <c r="X638" s="99"/>
      <c r="Y638" s="99"/>
      <c r="Z638" s="99"/>
      <c r="AA638" s="99"/>
      <c r="AB638" s="99"/>
      <c r="AC638" s="100"/>
      <c r="AD638" s="6">
        <v>1714</v>
      </c>
      <c r="AE638" s="128"/>
      <c r="AF638" s="129"/>
      <c r="AG638" s="129"/>
      <c r="AH638" s="129"/>
      <c r="AI638" s="4" t="s">
        <v>6</v>
      </c>
      <c r="AJ638" s="86">
        <f>AE638-AE624</f>
        <v>0</v>
      </c>
    </row>
    <row r="639" spans="1:36" ht="14.45" customHeight="1">
      <c r="A639" s="139" t="s">
        <v>350</v>
      </c>
      <c r="B639" s="99"/>
      <c r="C639" s="99"/>
      <c r="D639" s="99"/>
      <c r="E639" s="99"/>
      <c r="F639" s="99"/>
      <c r="G639" s="99"/>
      <c r="H639" s="99"/>
      <c r="I639" s="99"/>
      <c r="J639" s="99"/>
      <c r="K639" s="99"/>
      <c r="L639" s="99"/>
      <c r="M639" s="99"/>
      <c r="N639" s="99"/>
      <c r="O639" s="99"/>
      <c r="P639" s="99"/>
      <c r="Q639" s="99"/>
      <c r="R639" s="99"/>
      <c r="S639" s="99"/>
      <c r="T639" s="99"/>
      <c r="U639" s="99"/>
      <c r="V639" s="99"/>
      <c r="W639" s="99"/>
      <c r="X639" s="99"/>
      <c r="Y639" s="99"/>
      <c r="Z639" s="99"/>
      <c r="AA639" s="99"/>
      <c r="AB639" s="99"/>
      <c r="AC639" s="100"/>
      <c r="AD639" s="6">
        <v>1576</v>
      </c>
      <c r="AE639" s="128"/>
      <c r="AF639" s="129"/>
      <c r="AG639" s="129"/>
      <c r="AH639" s="129"/>
      <c r="AI639" s="4" t="s">
        <v>17</v>
      </c>
      <c r="AJ639" s="86"/>
    </row>
    <row r="640" spans="1:36" ht="14.45" customHeight="1">
      <c r="A640" s="139" t="s">
        <v>369</v>
      </c>
      <c r="B640" s="99"/>
      <c r="C640" s="99"/>
      <c r="D640" s="99"/>
      <c r="E640" s="99"/>
      <c r="F640" s="99"/>
      <c r="G640" s="99"/>
      <c r="H640" s="99"/>
      <c r="I640" s="99"/>
      <c r="J640" s="99"/>
      <c r="K640" s="99"/>
      <c r="L640" s="99"/>
      <c r="M640" s="99"/>
      <c r="N640" s="99"/>
      <c r="O640" s="99"/>
      <c r="P640" s="99"/>
      <c r="Q640" s="99"/>
      <c r="R640" s="99"/>
      <c r="S640" s="99"/>
      <c r="T640" s="99"/>
      <c r="U640" s="99"/>
      <c r="V640" s="99"/>
      <c r="W640" s="99"/>
      <c r="X640" s="99"/>
      <c r="Y640" s="99"/>
      <c r="Z640" s="99"/>
      <c r="AA640" s="99"/>
      <c r="AB640" s="99"/>
      <c r="AC640" s="100"/>
      <c r="AD640" s="6">
        <v>1715</v>
      </c>
      <c r="AE640" s="128"/>
      <c r="AF640" s="129"/>
      <c r="AG640" s="129"/>
      <c r="AH640" s="129"/>
      <c r="AI640" s="4" t="s">
        <v>17</v>
      </c>
      <c r="AJ640" s="86">
        <f>AE640-AE606</f>
        <v>0</v>
      </c>
    </row>
    <row r="641" spans="1:36" ht="14.45" customHeight="1">
      <c r="A641" s="139" t="s">
        <v>375</v>
      </c>
      <c r="B641" s="99"/>
      <c r="C641" s="99"/>
      <c r="D641" s="99"/>
      <c r="E641" s="99"/>
      <c r="F641" s="99"/>
      <c r="G641" s="99"/>
      <c r="H641" s="99"/>
      <c r="I641" s="99"/>
      <c r="J641" s="99"/>
      <c r="K641" s="99"/>
      <c r="L641" s="99"/>
      <c r="M641" s="99"/>
      <c r="N641" s="99"/>
      <c r="O641" s="99"/>
      <c r="P641" s="99"/>
      <c r="Q641" s="99"/>
      <c r="R641" s="99"/>
      <c r="S641" s="99"/>
      <c r="T641" s="99"/>
      <c r="U641" s="99"/>
      <c r="V641" s="99"/>
      <c r="W641" s="99"/>
      <c r="X641" s="99"/>
      <c r="Y641" s="99"/>
      <c r="Z641" s="99"/>
      <c r="AA641" s="99"/>
      <c r="AB641" s="99"/>
      <c r="AC641" s="100"/>
      <c r="AD641" s="6">
        <v>1577</v>
      </c>
      <c r="AE641" s="128"/>
      <c r="AF641" s="129"/>
      <c r="AG641" s="129"/>
      <c r="AH641" s="129"/>
      <c r="AI641" s="4" t="s">
        <v>17</v>
      </c>
      <c r="AJ641" s="86"/>
    </row>
    <row r="642" spans="1:36" ht="14.45" customHeight="1">
      <c r="A642" s="139" t="s">
        <v>370</v>
      </c>
      <c r="B642" s="99"/>
      <c r="C642" s="99"/>
      <c r="D642" s="99"/>
      <c r="E642" s="99"/>
      <c r="F642" s="99"/>
      <c r="G642" s="99"/>
      <c r="H642" s="99"/>
      <c r="I642" s="99"/>
      <c r="J642" s="99"/>
      <c r="K642" s="99"/>
      <c r="L642" s="99"/>
      <c r="M642" s="99"/>
      <c r="N642" s="99"/>
      <c r="O642" s="99"/>
      <c r="P642" s="99"/>
      <c r="Q642" s="99"/>
      <c r="R642" s="99"/>
      <c r="S642" s="99"/>
      <c r="T642" s="99"/>
      <c r="U642" s="99"/>
      <c r="V642" s="99"/>
      <c r="W642" s="99"/>
      <c r="X642" s="99"/>
      <c r="Y642" s="99"/>
      <c r="Z642" s="99"/>
      <c r="AA642" s="99"/>
      <c r="AB642" s="99"/>
      <c r="AC642" s="100"/>
      <c r="AD642" s="6">
        <v>1716</v>
      </c>
      <c r="AE642" s="128"/>
      <c r="AF642" s="129"/>
      <c r="AG642" s="129"/>
      <c r="AH642" s="129"/>
      <c r="AI642" s="4" t="s">
        <v>17</v>
      </c>
      <c r="AJ642" s="86">
        <f>AE642-AE607</f>
        <v>0</v>
      </c>
    </row>
    <row r="643" spans="1:36" ht="14.45" customHeight="1">
      <c r="A643" s="139" t="s">
        <v>376</v>
      </c>
      <c r="B643" s="99"/>
      <c r="C643" s="99"/>
      <c r="D643" s="99"/>
      <c r="E643" s="99"/>
      <c r="F643" s="99"/>
      <c r="G643" s="99"/>
      <c r="H643" s="99"/>
      <c r="I643" s="99"/>
      <c r="J643" s="99"/>
      <c r="K643" s="99"/>
      <c r="L643" s="99"/>
      <c r="M643" s="99"/>
      <c r="N643" s="99"/>
      <c r="O643" s="99"/>
      <c r="P643" s="99"/>
      <c r="Q643" s="99"/>
      <c r="R643" s="99"/>
      <c r="S643" s="99"/>
      <c r="T643" s="99"/>
      <c r="U643" s="99"/>
      <c r="V643" s="99"/>
      <c r="W643" s="99"/>
      <c r="X643" s="99"/>
      <c r="Y643" s="99"/>
      <c r="Z643" s="99"/>
      <c r="AA643" s="99"/>
      <c r="AB643" s="99"/>
      <c r="AC643" s="100"/>
      <c r="AD643" s="6">
        <v>1578</v>
      </c>
      <c r="AE643" s="128"/>
      <c r="AF643" s="129"/>
      <c r="AG643" s="129"/>
      <c r="AH643" s="129"/>
      <c r="AI643" s="4" t="s">
        <v>17</v>
      </c>
      <c r="AJ643" s="86"/>
    </row>
    <row r="644" spans="1:36" ht="14.45" customHeight="1">
      <c r="A644" s="139" t="s">
        <v>285</v>
      </c>
      <c r="B644" s="99"/>
      <c r="C644" s="99"/>
      <c r="D644" s="99"/>
      <c r="E644" s="99"/>
      <c r="F644" s="99"/>
      <c r="G644" s="99"/>
      <c r="H644" s="99"/>
      <c r="I644" s="99"/>
      <c r="J644" s="99"/>
      <c r="K644" s="99"/>
      <c r="L644" s="99"/>
      <c r="M644" s="99"/>
      <c r="N644" s="99"/>
      <c r="O644" s="99"/>
      <c r="P644" s="99"/>
      <c r="Q644" s="99"/>
      <c r="R644" s="99"/>
      <c r="S644" s="99"/>
      <c r="T644" s="99"/>
      <c r="U644" s="99"/>
      <c r="V644" s="99"/>
      <c r="W644" s="99"/>
      <c r="X644" s="99"/>
      <c r="Y644" s="99"/>
      <c r="Z644" s="99"/>
      <c r="AA644" s="99"/>
      <c r="AB644" s="99"/>
      <c r="AC644" s="100"/>
      <c r="AD644" s="6">
        <v>1584</v>
      </c>
      <c r="AE644" s="128"/>
      <c r="AF644" s="129"/>
      <c r="AG644" s="129"/>
      <c r="AH644" s="129"/>
      <c r="AI644" s="4" t="s">
        <v>6</v>
      </c>
      <c r="AJ644" s="86"/>
    </row>
    <row r="645" spans="1:36" ht="14.45" customHeight="1">
      <c r="A645" s="139" t="s">
        <v>286</v>
      </c>
      <c r="B645" s="99"/>
      <c r="C645" s="99"/>
      <c r="D645" s="99"/>
      <c r="E645" s="99"/>
      <c r="F645" s="99"/>
      <c r="G645" s="99"/>
      <c r="H645" s="99"/>
      <c r="I645" s="99"/>
      <c r="J645" s="99"/>
      <c r="K645" s="99"/>
      <c r="L645" s="99"/>
      <c r="M645" s="99"/>
      <c r="N645" s="99"/>
      <c r="O645" s="99"/>
      <c r="P645" s="99"/>
      <c r="Q645" s="99"/>
      <c r="R645" s="99"/>
      <c r="S645" s="99"/>
      <c r="T645" s="99"/>
      <c r="U645" s="99"/>
      <c r="V645" s="99"/>
      <c r="W645" s="99"/>
      <c r="X645" s="99"/>
      <c r="Y645" s="99"/>
      <c r="Z645" s="99"/>
      <c r="AA645" s="99"/>
      <c r="AB645" s="99"/>
      <c r="AC645" s="100"/>
      <c r="AD645" s="6">
        <v>1585</v>
      </c>
      <c r="AE645" s="128"/>
      <c r="AF645" s="129"/>
      <c r="AG645" s="129"/>
      <c r="AH645" s="129"/>
      <c r="AI645" s="4" t="s">
        <v>17</v>
      </c>
      <c r="AJ645" s="86"/>
    </row>
    <row r="646" spans="1:36">
      <c r="A646" s="276" t="s">
        <v>351</v>
      </c>
      <c r="B646" s="277"/>
      <c r="C646" s="277"/>
      <c r="D646" s="277"/>
      <c r="E646" s="277"/>
      <c r="F646" s="277"/>
      <c r="G646" s="277"/>
      <c r="H646" s="277"/>
      <c r="I646" s="277"/>
      <c r="J646" s="277"/>
      <c r="K646" s="277"/>
      <c r="L646" s="277"/>
      <c r="M646" s="277"/>
      <c r="N646" s="277"/>
      <c r="O646" s="277"/>
      <c r="P646" s="277"/>
      <c r="Q646" s="277"/>
      <c r="R646" s="277"/>
      <c r="S646" s="277"/>
      <c r="T646" s="277"/>
      <c r="U646" s="277"/>
      <c r="V646" s="277"/>
      <c r="W646" s="277"/>
      <c r="X646" s="277"/>
      <c r="Y646" s="277"/>
      <c r="Z646" s="277"/>
      <c r="AA646" s="277"/>
      <c r="AB646" s="277"/>
      <c r="AC646" s="278"/>
      <c r="AD646" s="6">
        <v>1581</v>
      </c>
      <c r="AE646" s="128">
        <f>IF(SUM(AE631-AE632+AE633+AE634-AE635+AE636-AE637+AE638-AE639-AE640-AE641-AE642-AE643+AE644-AE645)&gt;0,SUM(AE631-AE632+AE633+AE634-AE635+AE636-AE637+AE638-AE639-AE640-AE641-AE642-AE643+AE644-AE645),0)</f>
        <v>0</v>
      </c>
      <c r="AF646" s="129"/>
      <c r="AG646" s="129"/>
      <c r="AH646" s="129"/>
      <c r="AI646" s="4" t="s">
        <v>19</v>
      </c>
      <c r="AJ646" s="86"/>
    </row>
    <row r="647" spans="1:36">
      <c r="A647" s="364" t="s">
        <v>352</v>
      </c>
      <c r="B647" s="365"/>
      <c r="C647" s="365"/>
      <c r="D647" s="365"/>
      <c r="E647" s="365"/>
      <c r="F647" s="365"/>
      <c r="G647" s="365"/>
      <c r="H647" s="365"/>
      <c r="I647" s="365"/>
      <c r="J647" s="365"/>
      <c r="K647" s="365"/>
      <c r="L647" s="365"/>
      <c r="M647" s="365"/>
      <c r="N647" s="365"/>
      <c r="O647" s="365"/>
      <c r="P647" s="365"/>
      <c r="Q647" s="365"/>
      <c r="R647" s="365"/>
      <c r="S647" s="365"/>
      <c r="T647" s="365"/>
      <c r="U647" s="365"/>
      <c r="V647" s="365"/>
      <c r="W647" s="365"/>
      <c r="X647" s="365"/>
      <c r="Y647" s="365"/>
      <c r="Z647" s="365"/>
      <c r="AA647" s="365"/>
      <c r="AB647" s="365"/>
      <c r="AC647" s="366"/>
      <c r="AD647" s="7">
        <v>1583</v>
      </c>
      <c r="AE647" s="128">
        <f>IF(SUM(AE631-AE632+AE633+AE634-AE635+AE636-AE637+AE638-AE639-AE640-AE641-AE642-AE643+AE644-AE645)&lt;0,SUM(AE631-AE632+AE633+AE634-AE635+AE636-AE637+AE638-AE639-AE640-AE641-AE642-AE643+AE644-AE645),0)</f>
        <v>0</v>
      </c>
      <c r="AF647" s="129"/>
      <c r="AG647" s="129"/>
      <c r="AH647" s="129"/>
      <c r="AI647" s="13" t="s">
        <v>19</v>
      </c>
      <c r="AJ647" s="86"/>
    </row>
    <row r="648" spans="1:36">
      <c r="A648" s="130" t="s">
        <v>520</v>
      </c>
      <c r="B648" s="131"/>
      <c r="C648" s="131"/>
      <c r="D648" s="131"/>
      <c r="E648" s="131"/>
      <c r="F648" s="131"/>
      <c r="G648" s="131"/>
      <c r="H648" s="131"/>
      <c r="I648" s="131"/>
      <c r="J648" s="131"/>
      <c r="K648" s="131"/>
      <c r="L648" s="131"/>
      <c r="M648" s="131"/>
      <c r="N648" s="131"/>
      <c r="O648" s="131"/>
      <c r="P648" s="131"/>
      <c r="Q648" s="131"/>
      <c r="R648" s="131"/>
      <c r="S648" s="131"/>
      <c r="T648" s="131"/>
      <c r="U648" s="131"/>
      <c r="V648" s="131"/>
      <c r="W648" s="131"/>
      <c r="X648" s="131"/>
      <c r="Y648" s="131"/>
      <c r="Z648" s="131"/>
      <c r="AA648" s="131"/>
      <c r="AB648" s="131"/>
      <c r="AC648" s="131"/>
      <c r="AD648" s="131"/>
      <c r="AE648" s="131"/>
      <c r="AF648" s="131"/>
      <c r="AG648" s="131"/>
      <c r="AH648" s="131"/>
      <c r="AI648" s="132"/>
    </row>
    <row r="649" spans="1:36">
      <c r="A649" s="133" t="s">
        <v>521</v>
      </c>
      <c r="B649" s="134"/>
      <c r="C649" s="134"/>
      <c r="D649" s="134"/>
      <c r="E649" s="134"/>
      <c r="F649" s="134"/>
      <c r="G649" s="134"/>
      <c r="H649" s="134"/>
      <c r="I649" s="134"/>
      <c r="J649" s="134"/>
      <c r="K649" s="134"/>
      <c r="L649" s="134"/>
      <c r="M649" s="134"/>
      <c r="N649" s="134"/>
      <c r="O649" s="134"/>
      <c r="P649" s="134"/>
      <c r="Q649" s="134"/>
      <c r="R649" s="134"/>
      <c r="S649" s="134"/>
      <c r="T649" s="134"/>
      <c r="U649" s="134"/>
      <c r="V649" s="134"/>
      <c r="W649" s="134"/>
      <c r="X649" s="134"/>
      <c r="Y649" s="134"/>
      <c r="Z649" s="134"/>
      <c r="AA649" s="134"/>
      <c r="AB649" s="134"/>
      <c r="AC649" s="134"/>
      <c r="AD649" s="134"/>
      <c r="AE649" s="134"/>
      <c r="AF649" s="134"/>
      <c r="AG649" s="134"/>
      <c r="AH649" s="134"/>
      <c r="AI649" s="135"/>
    </row>
    <row r="650" spans="1:36" ht="20.100000000000001" customHeight="1">
      <c r="A650" s="299" t="s">
        <v>377</v>
      </c>
      <c r="B650" s="300"/>
      <c r="C650" s="300"/>
      <c r="D650" s="300"/>
      <c r="E650" s="300"/>
      <c r="F650" s="300"/>
      <c r="G650" s="300"/>
      <c r="H650" s="300"/>
      <c r="I650" s="300"/>
      <c r="J650" s="300"/>
      <c r="K650" s="300"/>
      <c r="L650" s="300"/>
      <c r="M650" s="300"/>
      <c r="N650" s="300"/>
      <c r="O650" s="300"/>
      <c r="P650" s="300"/>
      <c r="Q650" s="300"/>
      <c r="R650" s="300"/>
      <c r="S650" s="300"/>
      <c r="T650" s="300"/>
      <c r="U650" s="300"/>
      <c r="V650" s="300"/>
      <c r="W650" s="301"/>
      <c r="X650" s="20">
        <v>1784</v>
      </c>
      <c r="Y650" s="559"/>
      <c r="Z650" s="560"/>
      <c r="AA650" s="560"/>
      <c r="AB650" s="560"/>
      <c r="AC650" s="561"/>
      <c r="AD650" s="562"/>
      <c r="AE650" s="563"/>
      <c r="AF650" s="563"/>
      <c r="AG650" s="563"/>
      <c r="AH650" s="563"/>
      <c r="AI650" s="564"/>
      <c r="AJ650" s="86">
        <f>Y650-AE45*5%</f>
        <v>0</v>
      </c>
    </row>
    <row r="651" spans="1:36">
      <c r="A651" s="565" t="s">
        <v>522</v>
      </c>
      <c r="B651" s="566"/>
      <c r="C651" s="566"/>
      <c r="D651" s="566"/>
      <c r="E651" s="566"/>
      <c r="F651" s="566"/>
      <c r="G651" s="566"/>
      <c r="H651" s="566"/>
      <c r="I651" s="566"/>
      <c r="J651" s="566"/>
      <c r="K651" s="566"/>
      <c r="L651" s="566"/>
      <c r="M651" s="566"/>
      <c r="N651" s="566"/>
      <c r="O651" s="566"/>
      <c r="P651" s="566"/>
      <c r="Q651" s="566"/>
      <c r="R651" s="566"/>
      <c r="S651" s="566"/>
      <c r="T651" s="566"/>
      <c r="U651" s="566"/>
      <c r="V651" s="566"/>
      <c r="W651" s="567"/>
      <c r="X651" s="207" t="s">
        <v>523</v>
      </c>
      <c r="Y651" s="193"/>
      <c r="Z651" s="193"/>
      <c r="AA651" s="193"/>
      <c r="AB651" s="193"/>
      <c r="AC651" s="208"/>
      <c r="AD651" s="568" t="s">
        <v>524</v>
      </c>
      <c r="AE651" s="569"/>
      <c r="AF651" s="569"/>
      <c r="AG651" s="569"/>
      <c r="AH651" s="570"/>
      <c r="AI651" s="29"/>
    </row>
    <row r="652" spans="1:36" ht="18.600000000000001" customHeight="1">
      <c r="A652" s="139" t="s">
        <v>378</v>
      </c>
      <c r="B652" s="99"/>
      <c r="C652" s="99"/>
      <c r="D652" s="99"/>
      <c r="E652" s="99"/>
      <c r="F652" s="99"/>
      <c r="G652" s="99"/>
      <c r="H652" s="99"/>
      <c r="I652" s="99"/>
      <c r="J652" s="99"/>
      <c r="K652" s="99"/>
      <c r="L652" s="99"/>
      <c r="M652" s="99"/>
      <c r="N652" s="99"/>
      <c r="O652" s="99"/>
      <c r="P652" s="99"/>
      <c r="Q652" s="99"/>
      <c r="R652" s="99"/>
      <c r="S652" s="99"/>
      <c r="T652" s="99"/>
      <c r="U652" s="99"/>
      <c r="V652" s="99"/>
      <c r="W652" s="100"/>
      <c r="X652" s="6">
        <v>1785</v>
      </c>
      <c r="Y652" s="101"/>
      <c r="Z652" s="102"/>
      <c r="AA652" s="102"/>
      <c r="AB652" s="102"/>
      <c r="AC652" s="118"/>
      <c r="AD652" s="6">
        <v>1801</v>
      </c>
      <c r="AE652" s="101"/>
      <c r="AF652" s="102"/>
      <c r="AG652" s="102"/>
      <c r="AH652" s="102"/>
      <c r="AI652" s="4"/>
    </row>
    <row r="653" spans="1:36">
      <c r="A653" s="139" t="s">
        <v>379</v>
      </c>
      <c r="B653" s="99"/>
      <c r="C653" s="99"/>
      <c r="D653" s="99"/>
      <c r="E653" s="99"/>
      <c r="F653" s="99"/>
      <c r="G653" s="99"/>
      <c r="H653" s="99"/>
      <c r="I653" s="99"/>
      <c r="J653" s="99"/>
      <c r="K653" s="99"/>
      <c r="L653" s="99"/>
      <c r="M653" s="99"/>
      <c r="N653" s="99"/>
      <c r="O653" s="99"/>
      <c r="P653" s="99"/>
      <c r="Q653" s="99"/>
      <c r="R653" s="99"/>
      <c r="S653" s="99"/>
      <c r="T653" s="99"/>
      <c r="U653" s="99"/>
      <c r="V653" s="99"/>
      <c r="W653" s="100"/>
      <c r="X653" s="6">
        <v>1798</v>
      </c>
      <c r="Y653" s="128"/>
      <c r="Z653" s="129"/>
      <c r="AA653" s="129"/>
      <c r="AB653" s="129"/>
      <c r="AC653" s="241"/>
      <c r="AD653" s="6">
        <v>1799</v>
      </c>
      <c r="AE653" s="128"/>
      <c r="AF653" s="129"/>
      <c r="AG653" s="129"/>
      <c r="AH653" s="129"/>
      <c r="AI653" s="4" t="s">
        <v>6</v>
      </c>
    </row>
    <row r="654" spans="1:36">
      <c r="A654" s="139" t="s">
        <v>380</v>
      </c>
      <c r="B654" s="99"/>
      <c r="C654" s="99"/>
      <c r="D654" s="99"/>
      <c r="E654" s="99"/>
      <c r="F654" s="99"/>
      <c r="G654" s="99"/>
      <c r="H654" s="99"/>
      <c r="I654" s="99"/>
      <c r="J654" s="99"/>
      <c r="K654" s="99"/>
      <c r="L654" s="99"/>
      <c r="M654" s="99"/>
      <c r="N654" s="99"/>
      <c r="O654" s="99"/>
      <c r="P654" s="99"/>
      <c r="Q654" s="99"/>
      <c r="R654" s="99"/>
      <c r="S654" s="99"/>
      <c r="T654" s="99"/>
      <c r="U654" s="99"/>
      <c r="V654" s="99"/>
      <c r="W654" s="100"/>
      <c r="X654" s="6">
        <v>1786</v>
      </c>
      <c r="Y654" s="128"/>
      <c r="Z654" s="129"/>
      <c r="AA654" s="129"/>
      <c r="AB654" s="129"/>
      <c r="AC654" s="241"/>
      <c r="AD654" s="6">
        <v>1802</v>
      </c>
      <c r="AE654" s="101"/>
      <c r="AF654" s="102"/>
      <c r="AG654" s="102"/>
      <c r="AH654" s="102"/>
      <c r="AI654" s="4" t="s">
        <v>6</v>
      </c>
    </row>
    <row r="655" spans="1:36">
      <c r="A655" s="242" t="s">
        <v>525</v>
      </c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7"/>
    </row>
    <row r="656" spans="1:36">
      <c r="A656" s="139" t="s">
        <v>381</v>
      </c>
      <c r="B656" s="99"/>
      <c r="C656" s="99"/>
      <c r="D656" s="99"/>
      <c r="E656" s="99"/>
      <c r="F656" s="99"/>
      <c r="G656" s="99"/>
      <c r="H656" s="99"/>
      <c r="I656" s="99"/>
      <c r="J656" s="99"/>
      <c r="K656" s="99"/>
      <c r="L656" s="99"/>
      <c r="M656" s="99"/>
      <c r="N656" s="99"/>
      <c r="O656" s="99"/>
      <c r="P656" s="99"/>
      <c r="Q656" s="99"/>
      <c r="R656" s="99"/>
      <c r="S656" s="99"/>
      <c r="T656" s="99"/>
      <c r="U656" s="99"/>
      <c r="V656" s="99"/>
      <c r="W656" s="99"/>
      <c r="X656" s="99"/>
      <c r="Y656" s="99"/>
      <c r="Z656" s="99"/>
      <c r="AA656" s="99"/>
      <c r="AB656" s="99"/>
      <c r="AC656" s="100"/>
      <c r="AD656" s="6">
        <v>1787</v>
      </c>
      <c r="AE656" s="101"/>
      <c r="AF656" s="102"/>
      <c r="AG656" s="102"/>
      <c r="AH656" s="102"/>
      <c r="AI656" s="4" t="s">
        <v>17</v>
      </c>
    </row>
    <row r="657" spans="1:35">
      <c r="A657" s="139" t="s">
        <v>382</v>
      </c>
      <c r="B657" s="99"/>
      <c r="C657" s="99"/>
      <c r="D657" s="99"/>
      <c r="E657" s="99"/>
      <c r="F657" s="99"/>
      <c r="G657" s="99"/>
      <c r="H657" s="99"/>
      <c r="I657" s="99"/>
      <c r="J657" s="99"/>
      <c r="K657" s="99"/>
      <c r="L657" s="99"/>
      <c r="M657" s="99"/>
      <c r="N657" s="99"/>
      <c r="O657" s="99"/>
      <c r="P657" s="99"/>
      <c r="Q657" s="99"/>
      <c r="R657" s="99"/>
      <c r="S657" s="99"/>
      <c r="T657" s="99"/>
      <c r="U657" s="99"/>
      <c r="V657" s="99"/>
      <c r="W657" s="99"/>
      <c r="X657" s="99"/>
      <c r="Y657" s="99"/>
      <c r="Z657" s="99"/>
      <c r="AA657" s="99"/>
      <c r="AB657" s="99"/>
      <c r="AC657" s="100"/>
      <c r="AD657" s="6">
        <v>1788</v>
      </c>
      <c r="AE657" s="101">
        <f>AE653+AE654-AE656</f>
        <v>0</v>
      </c>
      <c r="AF657" s="102"/>
      <c r="AG657" s="102"/>
      <c r="AH657" s="102"/>
      <c r="AI657" s="4" t="s">
        <v>19</v>
      </c>
    </row>
    <row r="658" spans="1:35">
      <c r="A658" s="242" t="s">
        <v>526</v>
      </c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7"/>
    </row>
    <row r="659" spans="1:35" s="1" customFormat="1" ht="23.1" customHeight="1">
      <c r="A659" s="154" t="s">
        <v>603</v>
      </c>
      <c r="B659" s="116"/>
      <c r="C659" s="116"/>
      <c r="D659" s="116"/>
      <c r="E659" s="116"/>
      <c r="F659" s="116"/>
      <c r="G659" s="116"/>
      <c r="H659" s="116"/>
      <c r="I659" s="116"/>
      <c r="J659" s="116"/>
      <c r="K659" s="116"/>
      <c r="L659" s="116"/>
      <c r="M659" s="116"/>
      <c r="N659" s="116"/>
      <c r="O659" s="116"/>
      <c r="P659" s="116"/>
      <c r="Q659" s="116"/>
      <c r="R659" s="116"/>
      <c r="S659" s="116"/>
      <c r="T659" s="116"/>
      <c r="U659" s="116"/>
      <c r="V659" s="116"/>
      <c r="W659" s="116"/>
      <c r="X659" s="116"/>
      <c r="Y659" s="116"/>
      <c r="Z659" s="116"/>
      <c r="AA659" s="116"/>
      <c r="AB659" s="116"/>
      <c r="AC659" s="117"/>
      <c r="AD659" s="50">
        <v>1789</v>
      </c>
      <c r="AE659" s="101"/>
      <c r="AF659" s="102"/>
      <c r="AG659" s="102"/>
      <c r="AH659" s="102"/>
      <c r="AI659" s="4" t="s">
        <v>17</v>
      </c>
    </row>
    <row r="660" spans="1:35" s="1" customFormat="1" ht="23.1" customHeight="1">
      <c r="A660" s="302" t="s">
        <v>383</v>
      </c>
      <c r="B660" s="116"/>
      <c r="C660" s="116"/>
      <c r="D660" s="116"/>
      <c r="E660" s="116"/>
      <c r="F660" s="116"/>
      <c r="G660" s="116"/>
      <c r="H660" s="116"/>
      <c r="I660" s="116"/>
      <c r="J660" s="116"/>
      <c r="K660" s="116"/>
      <c r="L660" s="116"/>
      <c r="M660" s="116"/>
      <c r="N660" s="116"/>
      <c r="O660" s="116"/>
      <c r="P660" s="116"/>
      <c r="Q660" s="116"/>
      <c r="R660" s="116"/>
      <c r="S660" s="116"/>
      <c r="T660" s="116"/>
      <c r="U660" s="116"/>
      <c r="V660" s="116"/>
      <c r="W660" s="116"/>
      <c r="X660" s="116"/>
      <c r="Y660" s="116"/>
      <c r="Z660" s="116"/>
      <c r="AA660" s="116"/>
      <c r="AB660" s="116"/>
      <c r="AC660" s="117"/>
      <c r="AD660" s="50">
        <v>1790</v>
      </c>
      <c r="AE660" s="101"/>
      <c r="AF660" s="102"/>
      <c r="AG660" s="102"/>
      <c r="AH660" s="102"/>
      <c r="AI660" s="4" t="s">
        <v>17</v>
      </c>
    </row>
    <row r="661" spans="1:35" s="1" customFormat="1" ht="23.1" customHeight="1">
      <c r="A661" s="302" t="s">
        <v>384</v>
      </c>
      <c r="B661" s="116"/>
      <c r="C661" s="116"/>
      <c r="D661" s="116"/>
      <c r="E661" s="116"/>
      <c r="F661" s="116"/>
      <c r="G661" s="116"/>
      <c r="H661" s="116"/>
      <c r="I661" s="116"/>
      <c r="J661" s="116"/>
      <c r="K661" s="116"/>
      <c r="L661" s="116"/>
      <c r="M661" s="116"/>
      <c r="N661" s="116"/>
      <c r="O661" s="116"/>
      <c r="P661" s="116"/>
      <c r="Q661" s="116"/>
      <c r="R661" s="116"/>
      <c r="S661" s="116"/>
      <c r="T661" s="116"/>
      <c r="U661" s="116"/>
      <c r="V661" s="116"/>
      <c r="W661" s="116"/>
      <c r="X661" s="116"/>
      <c r="Y661" s="116"/>
      <c r="Z661" s="116"/>
      <c r="AA661" s="116"/>
      <c r="AB661" s="116"/>
      <c r="AC661" s="117"/>
      <c r="AD661" s="50">
        <v>1791</v>
      </c>
      <c r="AE661" s="101"/>
      <c r="AF661" s="102"/>
      <c r="AG661" s="102"/>
      <c r="AH661" s="102"/>
      <c r="AI661" s="4" t="s">
        <v>17</v>
      </c>
    </row>
    <row r="662" spans="1:35" s="1" customFormat="1" ht="23.1" customHeight="1">
      <c r="A662" s="139" t="s">
        <v>385</v>
      </c>
      <c r="B662" s="99"/>
      <c r="C662" s="99"/>
      <c r="D662" s="99"/>
      <c r="E662" s="99"/>
      <c r="F662" s="99"/>
      <c r="G662" s="99"/>
      <c r="H662" s="99"/>
      <c r="I662" s="99"/>
      <c r="J662" s="99"/>
      <c r="K662" s="99"/>
      <c r="L662" s="99"/>
      <c r="M662" s="99"/>
      <c r="N662" s="99"/>
      <c r="O662" s="99"/>
      <c r="P662" s="99"/>
      <c r="Q662" s="99"/>
      <c r="R662" s="99"/>
      <c r="S662" s="99"/>
      <c r="T662" s="99"/>
      <c r="U662" s="99"/>
      <c r="V662" s="99"/>
      <c r="W662" s="99"/>
      <c r="X662" s="99"/>
      <c r="Y662" s="99"/>
      <c r="Z662" s="99"/>
      <c r="AA662" s="99"/>
      <c r="AB662" s="99"/>
      <c r="AC662" s="100"/>
      <c r="AD662" s="66">
        <v>1792</v>
      </c>
      <c r="AE662" s="101"/>
      <c r="AF662" s="102"/>
      <c r="AG662" s="102"/>
      <c r="AH662" s="102"/>
      <c r="AI662" s="12" t="s">
        <v>17</v>
      </c>
    </row>
    <row r="663" spans="1:35" s="1" customFormat="1" ht="23.1" customHeight="1">
      <c r="A663" s="139" t="s">
        <v>386</v>
      </c>
      <c r="B663" s="99"/>
      <c r="C663" s="99"/>
      <c r="D663" s="99"/>
      <c r="E663" s="99"/>
      <c r="F663" s="99"/>
      <c r="G663" s="99"/>
      <c r="H663" s="99"/>
      <c r="I663" s="99"/>
      <c r="J663" s="99"/>
      <c r="K663" s="99"/>
      <c r="L663" s="99"/>
      <c r="M663" s="99"/>
      <c r="N663" s="99"/>
      <c r="O663" s="99"/>
      <c r="P663" s="99"/>
      <c r="Q663" s="99"/>
      <c r="R663" s="99"/>
      <c r="S663" s="99"/>
      <c r="T663" s="99"/>
      <c r="U663" s="99"/>
      <c r="V663" s="99"/>
      <c r="W663" s="99"/>
      <c r="X663" s="99"/>
      <c r="Y663" s="99"/>
      <c r="Z663" s="99"/>
      <c r="AA663" s="99"/>
      <c r="AB663" s="99"/>
      <c r="AC663" s="100"/>
      <c r="AD663" s="50">
        <v>1793</v>
      </c>
      <c r="AE663" s="101">
        <f>AE657-AE659-AE660-AE661-AE662</f>
        <v>0</v>
      </c>
      <c r="AF663" s="102"/>
      <c r="AG663" s="102"/>
      <c r="AH663" s="102"/>
      <c r="AI663" s="4" t="s">
        <v>19</v>
      </c>
    </row>
    <row r="664" spans="1:35">
      <c r="A664" s="242" t="s">
        <v>527</v>
      </c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7"/>
    </row>
    <row r="665" spans="1:35">
      <c r="A665" s="139" t="s">
        <v>387</v>
      </c>
      <c r="B665" s="99"/>
      <c r="C665" s="99"/>
      <c r="D665" s="99"/>
      <c r="E665" s="99"/>
      <c r="F665" s="99"/>
      <c r="G665" s="99"/>
      <c r="H665" s="99"/>
      <c r="I665" s="99"/>
      <c r="J665" s="99"/>
      <c r="K665" s="99"/>
      <c r="L665" s="99"/>
      <c r="M665" s="99"/>
      <c r="N665" s="99"/>
      <c r="O665" s="99"/>
      <c r="P665" s="99"/>
      <c r="Q665" s="99"/>
      <c r="R665" s="99"/>
      <c r="S665" s="99"/>
      <c r="T665" s="99"/>
      <c r="U665" s="99"/>
      <c r="V665" s="99"/>
      <c r="W665" s="99"/>
      <c r="X665" s="99"/>
      <c r="Y665" s="99"/>
      <c r="Z665" s="99"/>
      <c r="AA665" s="99"/>
      <c r="AB665" s="99"/>
      <c r="AC665" s="100"/>
      <c r="AD665" s="6">
        <v>1794</v>
      </c>
      <c r="AE665" s="101"/>
      <c r="AF665" s="102"/>
      <c r="AG665" s="102"/>
      <c r="AH665" s="102"/>
      <c r="AI665" s="4" t="s">
        <v>19</v>
      </c>
    </row>
    <row r="666" spans="1:35">
      <c r="A666" s="139" t="s">
        <v>388</v>
      </c>
      <c r="B666" s="99"/>
      <c r="C666" s="99"/>
      <c r="D666" s="99"/>
      <c r="E666" s="99"/>
      <c r="F666" s="99"/>
      <c r="G666" s="99"/>
      <c r="H666" s="99"/>
      <c r="I666" s="99"/>
      <c r="J666" s="99"/>
      <c r="K666" s="99"/>
      <c r="L666" s="99"/>
      <c r="M666" s="99"/>
      <c r="N666" s="99"/>
      <c r="O666" s="99"/>
      <c r="P666" s="99"/>
      <c r="Q666" s="99"/>
      <c r="R666" s="99"/>
      <c r="S666" s="99"/>
      <c r="T666" s="99"/>
      <c r="U666" s="99"/>
      <c r="V666" s="99"/>
      <c r="W666" s="99"/>
      <c r="X666" s="99"/>
      <c r="Y666" s="99"/>
      <c r="Z666" s="99"/>
      <c r="AA666" s="99"/>
      <c r="AB666" s="99"/>
      <c r="AC666" s="100"/>
      <c r="AD666" s="6">
        <v>1795</v>
      </c>
      <c r="AE666" s="101"/>
      <c r="AF666" s="102"/>
      <c r="AG666" s="102"/>
      <c r="AH666" s="102"/>
      <c r="AI666" s="22"/>
    </row>
    <row r="667" spans="1:35">
      <c r="A667" s="571"/>
      <c r="B667" s="572"/>
      <c r="C667" s="572"/>
      <c r="D667" s="572"/>
      <c r="E667" s="572"/>
      <c r="F667" s="572"/>
      <c r="G667" s="572"/>
      <c r="H667" s="572"/>
      <c r="I667" s="572"/>
      <c r="J667" s="572"/>
      <c r="K667" s="572"/>
      <c r="L667" s="572"/>
      <c r="M667" s="572"/>
      <c r="N667" s="572"/>
      <c r="O667" s="572"/>
      <c r="P667" s="572"/>
      <c r="Q667" s="572"/>
      <c r="R667" s="572"/>
      <c r="S667" s="572"/>
      <c r="T667" s="572"/>
      <c r="U667" s="572"/>
      <c r="V667" s="572"/>
      <c r="W667" s="572"/>
      <c r="X667" s="572"/>
      <c r="Y667" s="572"/>
      <c r="Z667" s="572"/>
      <c r="AA667" s="572"/>
      <c r="AB667" s="572"/>
      <c r="AC667" s="572"/>
      <c r="AD667" s="572"/>
      <c r="AE667" s="572"/>
      <c r="AF667" s="572"/>
      <c r="AG667" s="572"/>
      <c r="AH667" s="572"/>
      <c r="AI667" s="573"/>
    </row>
    <row r="668" spans="1:35">
      <c r="A668" s="574" t="s">
        <v>528</v>
      </c>
      <c r="B668" s="224"/>
      <c r="C668" s="224"/>
      <c r="D668" s="224"/>
      <c r="E668" s="224"/>
      <c r="F668" s="224"/>
      <c r="G668" s="224"/>
      <c r="H668" s="224"/>
      <c r="I668" s="224"/>
      <c r="J668" s="224"/>
      <c r="K668" s="224"/>
      <c r="L668" s="224"/>
      <c r="M668" s="224"/>
      <c r="N668" s="224"/>
      <c r="O668" s="224"/>
      <c r="P668" s="224"/>
      <c r="Q668" s="224"/>
      <c r="R668" s="224"/>
      <c r="S668" s="224"/>
      <c r="T668" s="224"/>
      <c r="U668" s="224"/>
      <c r="V668" s="224"/>
      <c r="W668" s="225"/>
      <c r="X668" s="37">
        <v>1797</v>
      </c>
      <c r="Y668" s="101"/>
      <c r="Z668" s="102"/>
      <c r="AA668" s="102"/>
      <c r="AB668" s="102"/>
      <c r="AC668" s="118"/>
      <c r="AD668" s="32">
        <v>1842</v>
      </c>
      <c r="AE668" s="101"/>
      <c r="AF668" s="102"/>
      <c r="AG668" s="102"/>
      <c r="AH668" s="102"/>
      <c r="AI668" s="23"/>
    </row>
    <row r="669" spans="1:35">
      <c r="A669" s="130" t="s">
        <v>529</v>
      </c>
      <c r="B669" s="131"/>
      <c r="C669" s="131"/>
      <c r="D669" s="131"/>
      <c r="E669" s="131"/>
      <c r="F669" s="131"/>
      <c r="G669" s="131"/>
      <c r="H669" s="131"/>
      <c r="I669" s="131"/>
      <c r="J669" s="131"/>
      <c r="K669" s="131"/>
      <c r="L669" s="131"/>
      <c r="M669" s="131"/>
      <c r="N669" s="131"/>
      <c r="O669" s="131"/>
      <c r="P669" s="131"/>
      <c r="Q669" s="131"/>
      <c r="R669" s="131"/>
      <c r="S669" s="131"/>
      <c r="T669" s="131"/>
      <c r="U669" s="131"/>
      <c r="V669" s="131"/>
      <c r="W669" s="131"/>
      <c r="X669" s="131"/>
      <c r="Y669" s="131"/>
      <c r="Z669" s="131"/>
      <c r="AA669" s="131"/>
      <c r="AB669" s="131"/>
      <c r="AC669" s="131"/>
      <c r="AD669" s="131"/>
      <c r="AE669" s="131"/>
      <c r="AF669" s="131"/>
      <c r="AG669" s="131"/>
      <c r="AH669" s="131"/>
      <c r="AI669" s="132"/>
    </row>
    <row r="670" spans="1:35">
      <c r="A670" s="133" t="s">
        <v>530</v>
      </c>
      <c r="B670" s="134"/>
      <c r="C670" s="134"/>
      <c r="D670" s="134"/>
      <c r="E670" s="134"/>
      <c r="F670" s="134"/>
      <c r="G670" s="134"/>
      <c r="H670" s="134"/>
      <c r="I670" s="134"/>
      <c r="J670" s="134"/>
      <c r="K670" s="134"/>
      <c r="L670" s="134"/>
      <c r="M670" s="134"/>
      <c r="N670" s="134"/>
      <c r="O670" s="134"/>
      <c r="P670" s="134"/>
      <c r="Q670" s="134"/>
      <c r="R670" s="134"/>
      <c r="S670" s="134"/>
      <c r="T670" s="134"/>
      <c r="U670" s="134"/>
      <c r="V670" s="134"/>
      <c r="W670" s="134"/>
      <c r="X670" s="134"/>
      <c r="Y670" s="134"/>
      <c r="Z670" s="134"/>
      <c r="AA670" s="134"/>
      <c r="AB670" s="134"/>
      <c r="AC670" s="134"/>
      <c r="AD670" s="134"/>
      <c r="AE670" s="134"/>
      <c r="AF670" s="134"/>
      <c r="AG670" s="134"/>
      <c r="AH670" s="134"/>
      <c r="AI670" s="135"/>
    </row>
    <row r="671" spans="1:35" ht="20.45" customHeight="1">
      <c r="A671" s="575" t="s">
        <v>389</v>
      </c>
      <c r="B671" s="576"/>
      <c r="C671" s="576"/>
      <c r="D671" s="576"/>
      <c r="E671" s="576"/>
      <c r="F671" s="576"/>
      <c r="G671" s="576"/>
      <c r="H671" s="576"/>
      <c r="I671" s="576"/>
      <c r="J671" s="576"/>
      <c r="K671" s="576"/>
      <c r="L671" s="577"/>
      <c r="M671" s="38"/>
      <c r="N671" s="578"/>
      <c r="O671" s="579"/>
      <c r="P671" s="579"/>
      <c r="Q671" s="579"/>
      <c r="R671" s="579"/>
      <c r="S671" s="579"/>
      <c r="T671" s="580"/>
      <c r="U671" s="199" t="s">
        <v>390</v>
      </c>
      <c r="V671" s="200"/>
      <c r="W671" s="201"/>
      <c r="X671" s="578"/>
      <c r="Y671" s="579"/>
      <c r="Z671" s="579"/>
      <c r="AA671" s="579"/>
      <c r="AB671" s="579"/>
      <c r="AC671" s="579"/>
      <c r="AD671" s="579"/>
      <c r="AE671" s="579"/>
      <c r="AF671" s="580"/>
      <c r="AG671" s="39" t="s">
        <v>391</v>
      </c>
      <c r="AH671" s="578"/>
      <c r="AI671" s="580"/>
    </row>
    <row r="672" spans="1:35">
      <c r="A672" s="45">
        <v>6</v>
      </c>
      <c r="B672" s="581" t="s">
        <v>392</v>
      </c>
      <c r="C672" s="582"/>
      <c r="D672" s="582"/>
      <c r="E672" s="582"/>
      <c r="F672" s="582"/>
      <c r="G672" s="582"/>
      <c r="H672" s="582"/>
      <c r="I672" s="582"/>
      <c r="J672" s="582"/>
      <c r="K672" s="582"/>
      <c r="L672" s="582"/>
      <c r="M672" s="582"/>
      <c r="N672" s="582"/>
      <c r="O672" s="582"/>
      <c r="P672" s="582"/>
      <c r="Q672" s="583"/>
      <c r="R672" s="581" t="s">
        <v>393</v>
      </c>
      <c r="S672" s="582"/>
      <c r="T672" s="582"/>
      <c r="U672" s="582"/>
      <c r="V672" s="583"/>
      <c r="W672" s="581" t="s">
        <v>394</v>
      </c>
      <c r="X672" s="582"/>
      <c r="Y672" s="582"/>
      <c r="Z672" s="582"/>
      <c r="AA672" s="582"/>
      <c r="AB672" s="583"/>
      <c r="AC672" s="581" t="s">
        <v>395</v>
      </c>
      <c r="AD672" s="582"/>
      <c r="AE672" s="582"/>
      <c r="AF672" s="582"/>
      <c r="AG672" s="582"/>
      <c r="AH672" s="582"/>
      <c r="AI672" s="583"/>
    </row>
    <row r="673" spans="1:35">
      <c r="A673" s="584"/>
      <c r="B673" s="585"/>
      <c r="C673" s="585"/>
      <c r="D673" s="585"/>
      <c r="E673" s="585"/>
      <c r="F673" s="585"/>
      <c r="G673" s="585"/>
      <c r="H673" s="585"/>
      <c r="I673" s="585"/>
      <c r="J673" s="585"/>
      <c r="K673" s="585"/>
      <c r="L673" s="585"/>
      <c r="M673" s="585"/>
      <c r="N673" s="585"/>
      <c r="O673" s="585"/>
      <c r="P673" s="585"/>
      <c r="Q673" s="586"/>
      <c r="R673" s="584"/>
      <c r="S673" s="585"/>
      <c r="T673" s="585"/>
      <c r="U673" s="585"/>
      <c r="V673" s="586"/>
      <c r="W673" s="584"/>
      <c r="X673" s="585"/>
      <c r="Y673" s="585"/>
      <c r="Z673" s="585"/>
      <c r="AA673" s="585"/>
      <c r="AB673" s="586"/>
      <c r="AC673" s="584"/>
      <c r="AD673" s="585"/>
      <c r="AE673" s="585"/>
      <c r="AF673" s="585"/>
      <c r="AG673" s="585"/>
      <c r="AH673" s="585"/>
      <c r="AI673" s="586"/>
    </row>
    <row r="674" spans="1:35">
      <c r="A674" s="45">
        <v>8</v>
      </c>
      <c r="B674" s="581" t="s">
        <v>396</v>
      </c>
      <c r="C674" s="582"/>
      <c r="D674" s="582"/>
      <c r="E674" s="582"/>
      <c r="F674" s="582"/>
      <c r="G674" s="582"/>
      <c r="H674" s="582"/>
      <c r="I674" s="582"/>
      <c r="J674" s="583"/>
      <c r="K674" s="590">
        <v>53</v>
      </c>
      <c r="L674" s="591"/>
      <c r="M674" s="40"/>
      <c r="N674" s="594" t="s">
        <v>397</v>
      </c>
      <c r="O674" s="595"/>
      <c r="P674" s="590">
        <v>13</v>
      </c>
      <c r="Q674" s="591"/>
      <c r="R674" s="596" t="s">
        <v>398</v>
      </c>
      <c r="S674" s="597"/>
      <c r="T674" s="597"/>
      <c r="U674" s="597"/>
      <c r="V674" s="597"/>
      <c r="W674" s="597"/>
      <c r="X674" s="597"/>
      <c r="Y674" s="597"/>
      <c r="Z674" s="597"/>
      <c r="AA674" s="598"/>
      <c r="AB674" s="590">
        <v>14</v>
      </c>
      <c r="AC674" s="591"/>
      <c r="AD674" s="599" t="s">
        <v>399</v>
      </c>
      <c r="AE674" s="600"/>
      <c r="AF674" s="600"/>
      <c r="AG674" s="600"/>
      <c r="AH674" s="600"/>
      <c r="AI674" s="601"/>
    </row>
    <row r="675" spans="1:35">
      <c r="A675" s="584"/>
      <c r="B675" s="585"/>
      <c r="C675" s="585"/>
      <c r="D675" s="585"/>
      <c r="E675" s="585"/>
      <c r="F675" s="585"/>
      <c r="G675" s="585"/>
      <c r="H675" s="585"/>
      <c r="I675" s="585"/>
      <c r="J675" s="586"/>
      <c r="K675" s="584"/>
      <c r="L675" s="585"/>
      <c r="M675" s="585"/>
      <c r="N675" s="585"/>
      <c r="O675" s="586"/>
      <c r="P675" s="584"/>
      <c r="Q675" s="585"/>
      <c r="R675" s="585"/>
      <c r="S675" s="585"/>
      <c r="T675" s="585"/>
      <c r="U675" s="585"/>
      <c r="V675" s="585"/>
      <c r="W675" s="585"/>
      <c r="X675" s="585"/>
      <c r="Y675" s="585"/>
      <c r="Z675" s="585"/>
      <c r="AA675" s="586"/>
      <c r="AB675" s="584"/>
      <c r="AC675" s="585"/>
      <c r="AD675" s="585"/>
      <c r="AE675" s="585"/>
      <c r="AF675" s="585"/>
      <c r="AG675" s="585"/>
      <c r="AH675" s="585"/>
      <c r="AI675" s="586"/>
    </row>
    <row r="676" spans="1:35">
      <c r="A676" s="602" t="s">
        <v>400</v>
      </c>
      <c r="B676" s="603"/>
      <c r="C676" s="604"/>
      <c r="D676" s="45">
        <v>9</v>
      </c>
      <c r="E676" s="584"/>
      <c r="F676" s="585"/>
      <c r="G676" s="585"/>
      <c r="H676" s="586"/>
      <c r="I676" s="581" t="s">
        <v>401</v>
      </c>
      <c r="J676" s="583"/>
      <c r="K676" s="41">
        <v>48</v>
      </c>
      <c r="L676" s="584"/>
      <c r="M676" s="585"/>
      <c r="N676" s="585"/>
      <c r="O676" s="586"/>
      <c r="P676" s="594" t="s">
        <v>402</v>
      </c>
      <c r="Q676" s="605"/>
      <c r="R676" s="605"/>
      <c r="S676" s="595"/>
      <c r="T676" s="590">
        <v>55</v>
      </c>
      <c r="U676" s="606"/>
      <c r="V676" s="606"/>
      <c r="W676" s="606"/>
      <c r="X676" s="591"/>
      <c r="Y676" s="584"/>
      <c r="Z676" s="585"/>
      <c r="AA676" s="585"/>
      <c r="AB676" s="585"/>
      <c r="AC676" s="585"/>
      <c r="AD676" s="585"/>
      <c r="AE676" s="585"/>
      <c r="AF676" s="585"/>
      <c r="AG676" s="585"/>
      <c r="AH676" s="585"/>
      <c r="AI676" s="586"/>
    </row>
    <row r="677" spans="1:35">
      <c r="A677" s="608" t="s">
        <v>531</v>
      </c>
      <c r="B677" s="611" t="s">
        <v>403</v>
      </c>
      <c r="C677" s="614" t="s">
        <v>532</v>
      </c>
      <c r="D677" s="615"/>
      <c r="E677" s="615"/>
      <c r="F677" s="616"/>
      <c r="G677" s="620">
        <v>95</v>
      </c>
      <c r="H677" s="622"/>
      <c r="I677" s="584"/>
      <c r="J677" s="585"/>
      <c r="K677" s="585"/>
      <c r="L677" s="585"/>
      <c r="M677" s="586"/>
      <c r="N677" s="377" t="s">
        <v>533</v>
      </c>
      <c r="O677" s="624"/>
      <c r="P677" s="620">
        <v>73</v>
      </c>
      <c r="Q677" s="622"/>
      <c r="R677" s="627" t="s">
        <v>404</v>
      </c>
      <c r="S677" s="628"/>
      <c r="T677" s="631">
        <v>72</v>
      </c>
      <c r="U677" s="632"/>
      <c r="V677" s="622"/>
      <c r="W677" s="635" t="s">
        <v>405</v>
      </c>
      <c r="X677" s="636"/>
      <c r="Y677" s="641" t="s">
        <v>406</v>
      </c>
      <c r="Z677" s="644" t="s">
        <v>407</v>
      </c>
      <c r="AA677" s="645"/>
      <c r="AB677" s="645"/>
      <c r="AC677" s="645"/>
      <c r="AD677" s="645"/>
      <c r="AE677" s="646"/>
      <c r="AF677" s="631">
        <v>805</v>
      </c>
      <c r="AG677" s="632"/>
      <c r="AH677" s="655"/>
      <c r="AI677" s="656"/>
    </row>
    <row r="678" spans="1:35">
      <c r="A678" s="609"/>
      <c r="B678" s="612"/>
      <c r="C678" s="617"/>
      <c r="D678" s="618"/>
      <c r="E678" s="618"/>
      <c r="F678" s="619"/>
      <c r="G678" s="621"/>
      <c r="H678" s="623"/>
      <c r="I678" s="655"/>
      <c r="J678" s="661"/>
      <c r="K678" s="661"/>
      <c r="L678" s="661"/>
      <c r="M678" s="656"/>
      <c r="N678" s="625"/>
      <c r="O678" s="626"/>
      <c r="P678" s="621"/>
      <c r="Q678" s="623"/>
      <c r="R678" s="629"/>
      <c r="S678" s="630"/>
      <c r="T678" s="633"/>
      <c r="U678" s="634"/>
      <c r="V678" s="623"/>
      <c r="W678" s="637"/>
      <c r="X678" s="638"/>
      <c r="Y678" s="642"/>
      <c r="Z678" s="647"/>
      <c r="AA678" s="648"/>
      <c r="AB678" s="648"/>
      <c r="AC678" s="648"/>
      <c r="AD678" s="648"/>
      <c r="AE678" s="649"/>
      <c r="AF678" s="653"/>
      <c r="AG678" s="654"/>
      <c r="AH678" s="657"/>
      <c r="AI678" s="658"/>
    </row>
    <row r="679" spans="1:35">
      <c r="A679" s="609"/>
      <c r="B679" s="612"/>
      <c r="C679" s="663" t="s">
        <v>408</v>
      </c>
      <c r="D679" s="664"/>
      <c r="E679" s="664"/>
      <c r="F679" s="665"/>
      <c r="G679" s="620">
        <v>786</v>
      </c>
      <c r="H679" s="622"/>
      <c r="I679" s="659"/>
      <c r="J679" s="662"/>
      <c r="K679" s="662"/>
      <c r="L679" s="662"/>
      <c r="M679" s="660"/>
      <c r="N679" s="627" t="s">
        <v>409</v>
      </c>
      <c r="O679" s="628"/>
      <c r="P679" s="620">
        <v>69</v>
      </c>
      <c r="Q679" s="622"/>
      <c r="R679" s="627" t="s">
        <v>410</v>
      </c>
      <c r="S679" s="628"/>
      <c r="T679" s="631">
        <v>68</v>
      </c>
      <c r="U679" s="632"/>
      <c r="V679" s="622"/>
      <c r="W679" s="637"/>
      <c r="X679" s="638"/>
      <c r="Y679" s="642"/>
      <c r="Z679" s="650"/>
      <c r="AA679" s="651"/>
      <c r="AB679" s="651"/>
      <c r="AC679" s="651"/>
      <c r="AD679" s="651"/>
      <c r="AE679" s="652"/>
      <c r="AF679" s="633"/>
      <c r="AG679" s="634"/>
      <c r="AH679" s="659"/>
      <c r="AI679" s="660"/>
    </row>
    <row r="680" spans="1:35">
      <c r="A680" s="610"/>
      <c r="B680" s="613"/>
      <c r="C680" s="666"/>
      <c r="D680" s="667"/>
      <c r="E680" s="667"/>
      <c r="F680" s="668"/>
      <c r="G680" s="621"/>
      <c r="H680" s="623"/>
      <c r="I680" s="602" t="s">
        <v>411</v>
      </c>
      <c r="J680" s="603"/>
      <c r="K680" s="604"/>
      <c r="L680" s="41">
        <v>616</v>
      </c>
      <c r="M680" s="42"/>
      <c r="N680" s="629"/>
      <c r="O680" s="630"/>
      <c r="P680" s="621"/>
      <c r="Q680" s="623"/>
      <c r="R680" s="629"/>
      <c r="S680" s="630"/>
      <c r="T680" s="633"/>
      <c r="U680" s="634"/>
      <c r="V680" s="623"/>
      <c r="W680" s="639"/>
      <c r="X680" s="640"/>
      <c r="Y680" s="643"/>
      <c r="Z680" s="587" t="s">
        <v>412</v>
      </c>
      <c r="AA680" s="588"/>
      <c r="AB680" s="588"/>
      <c r="AC680" s="588"/>
      <c r="AD680" s="588"/>
      <c r="AE680" s="589"/>
      <c r="AF680" s="590">
        <v>813</v>
      </c>
      <c r="AG680" s="591"/>
      <c r="AH680" s="592"/>
      <c r="AI680" s="593"/>
    </row>
    <row r="681" spans="1:35">
      <c r="A681" s="130" t="s">
        <v>534</v>
      </c>
      <c r="B681" s="131"/>
      <c r="C681" s="131"/>
      <c r="D681" s="131"/>
      <c r="E681" s="131"/>
      <c r="F681" s="131"/>
      <c r="G681" s="131"/>
      <c r="H681" s="131"/>
      <c r="I681" s="131"/>
      <c r="J681" s="131"/>
      <c r="K681" s="131"/>
      <c r="L681" s="131"/>
      <c r="M681" s="131"/>
      <c r="N681" s="131"/>
      <c r="O681" s="131"/>
      <c r="P681" s="131"/>
      <c r="Q681" s="131"/>
      <c r="R681" s="131"/>
      <c r="S681" s="131"/>
      <c r="T681" s="131"/>
      <c r="U681" s="131"/>
      <c r="V681" s="131"/>
      <c r="W681" s="131"/>
      <c r="X681" s="131"/>
      <c r="Y681" s="131"/>
      <c r="Z681" s="131"/>
      <c r="AA681" s="131"/>
      <c r="AB681" s="131"/>
      <c r="AC681" s="131"/>
      <c r="AD681" s="131"/>
      <c r="AE681" s="131"/>
      <c r="AF681" s="131"/>
      <c r="AG681" s="131"/>
      <c r="AH681" s="131"/>
      <c r="AI681" s="132"/>
    </row>
    <row r="682" spans="1:35">
      <c r="A682" s="607"/>
      <c r="B682" s="607"/>
      <c r="C682" s="607"/>
      <c r="D682" s="607"/>
      <c r="E682" s="607"/>
      <c r="F682" s="607"/>
      <c r="G682" s="607"/>
      <c r="H682" s="607"/>
      <c r="I682" s="607"/>
      <c r="J682" s="607"/>
      <c r="K682" s="607"/>
      <c r="L682" s="607"/>
      <c r="M682" s="607"/>
      <c r="N682" s="607"/>
      <c r="O682" s="607"/>
      <c r="P682" s="607"/>
      <c r="Q682" s="607"/>
      <c r="R682" s="607"/>
      <c r="S682" s="607"/>
      <c r="T682" s="607"/>
      <c r="U682" s="607"/>
      <c r="V682" s="607"/>
      <c r="W682" s="607"/>
      <c r="X682" s="607"/>
      <c r="Y682" s="607"/>
      <c r="Z682" s="607"/>
      <c r="AA682" s="607"/>
      <c r="AB682" s="607"/>
      <c r="AC682" s="607"/>
      <c r="AD682" s="607"/>
      <c r="AE682" s="607"/>
      <c r="AF682" s="607"/>
      <c r="AG682" s="607"/>
      <c r="AH682" s="607"/>
      <c r="AI682" s="607"/>
    </row>
    <row r="683" spans="1:35">
      <c r="A683" s="607"/>
      <c r="B683" s="607"/>
      <c r="C683" s="607"/>
      <c r="D683" s="607"/>
      <c r="E683" s="607"/>
      <c r="F683" s="607"/>
      <c r="G683" s="607"/>
      <c r="H683" s="607"/>
      <c r="I683" s="607"/>
      <c r="J683" s="607"/>
      <c r="K683" s="607"/>
      <c r="L683" s="607"/>
      <c r="M683" s="607"/>
      <c r="N683" s="607"/>
      <c r="O683" s="607"/>
      <c r="P683" s="607"/>
      <c r="Q683" s="607"/>
      <c r="R683" s="607"/>
      <c r="S683" s="607"/>
      <c r="T683" s="607"/>
      <c r="U683" s="607"/>
      <c r="V683" s="607"/>
      <c r="W683" s="607"/>
      <c r="X683" s="607"/>
      <c r="Y683" s="607"/>
      <c r="Z683" s="607"/>
      <c r="AA683" s="607"/>
      <c r="AB683" s="607"/>
      <c r="AC683" s="607"/>
      <c r="AD683" s="607"/>
      <c r="AE683" s="607"/>
      <c r="AF683" s="607"/>
      <c r="AG683" s="607"/>
      <c r="AH683" s="607"/>
      <c r="AI683" s="607"/>
    </row>
    <row r="684" spans="1:35">
      <c r="A684" s="607"/>
      <c r="B684" s="607"/>
      <c r="C684" s="607"/>
      <c r="D684" s="607"/>
      <c r="E684" s="607"/>
      <c r="F684" s="607"/>
      <c r="G684" s="607"/>
      <c r="H684" s="607"/>
      <c r="I684" s="607"/>
      <c r="J684" s="607"/>
      <c r="K684" s="607"/>
      <c r="L684" s="607"/>
      <c r="M684" s="607"/>
      <c r="N684" s="607"/>
      <c r="O684" s="607"/>
      <c r="P684" s="607"/>
      <c r="Q684" s="607"/>
      <c r="R684" s="607"/>
      <c r="S684" s="607"/>
      <c r="T684" s="607"/>
      <c r="U684" s="607"/>
      <c r="V684" s="607"/>
      <c r="W684" s="607"/>
      <c r="X684" s="607"/>
      <c r="Y684" s="607"/>
      <c r="Z684" s="607"/>
      <c r="AA684" s="607"/>
      <c r="AB684" s="607"/>
      <c r="AC684" s="607"/>
      <c r="AD684" s="607"/>
      <c r="AE684" s="607"/>
      <c r="AF684" s="607"/>
      <c r="AG684" s="607"/>
      <c r="AH684" s="607"/>
      <c r="AI684" s="607"/>
    </row>
  </sheetData>
  <mergeCells count="1882">
    <mergeCell ref="A681:AI681"/>
    <mergeCell ref="A682:AI682"/>
    <mergeCell ref="A683:AI683"/>
    <mergeCell ref="A684:AI684"/>
    <mergeCell ref="A677:A680"/>
    <mergeCell ref="B677:B680"/>
    <mergeCell ref="C677:F678"/>
    <mergeCell ref="G677:G678"/>
    <mergeCell ref="H677:H678"/>
    <mergeCell ref="I677:M677"/>
    <mergeCell ref="N677:O678"/>
    <mergeCell ref="P677:P678"/>
    <mergeCell ref="Q677:Q678"/>
    <mergeCell ref="R677:S678"/>
    <mergeCell ref="T677:U678"/>
    <mergeCell ref="V677:V678"/>
    <mergeCell ref="W677:X680"/>
    <mergeCell ref="Y677:Y680"/>
    <mergeCell ref="Z677:AE679"/>
    <mergeCell ref="AF677:AG679"/>
    <mergeCell ref="AH677:AI679"/>
    <mergeCell ref="I678:M679"/>
    <mergeCell ref="C679:F680"/>
    <mergeCell ref="G679:G680"/>
    <mergeCell ref="H679:H680"/>
    <mergeCell ref="N679:O680"/>
    <mergeCell ref="P679:P680"/>
    <mergeCell ref="Q679:Q680"/>
    <mergeCell ref="R679:S680"/>
    <mergeCell ref="T679:U680"/>
    <mergeCell ref="V679:V680"/>
    <mergeCell ref="I680:K680"/>
    <mergeCell ref="Z680:AE680"/>
    <mergeCell ref="AF680:AG680"/>
    <mergeCell ref="AH680:AI680"/>
    <mergeCell ref="B674:J674"/>
    <mergeCell ref="K674:L674"/>
    <mergeCell ref="N674:O674"/>
    <mergeCell ref="P674:Q674"/>
    <mergeCell ref="R674:AA674"/>
    <mergeCell ref="AB674:AC674"/>
    <mergeCell ref="AD674:AI674"/>
    <mergeCell ref="A675:J675"/>
    <mergeCell ref="K675:O675"/>
    <mergeCell ref="P675:AA675"/>
    <mergeCell ref="AB675:AI675"/>
    <mergeCell ref="A676:C676"/>
    <mergeCell ref="E676:H676"/>
    <mergeCell ref="I676:J676"/>
    <mergeCell ref="L676:O676"/>
    <mergeCell ref="P676:S676"/>
    <mergeCell ref="T676:X676"/>
    <mergeCell ref="Y676:AI676"/>
    <mergeCell ref="A668:W668"/>
    <mergeCell ref="Y668:AC668"/>
    <mergeCell ref="AE668:AH668"/>
    <mergeCell ref="A669:AI669"/>
    <mergeCell ref="A670:AI670"/>
    <mergeCell ref="A671:L671"/>
    <mergeCell ref="N671:T671"/>
    <mergeCell ref="U671:W671"/>
    <mergeCell ref="X671:AF671"/>
    <mergeCell ref="AH671:AI671"/>
    <mergeCell ref="B672:Q672"/>
    <mergeCell ref="R672:V672"/>
    <mergeCell ref="W672:AB672"/>
    <mergeCell ref="AC672:AI672"/>
    <mergeCell ref="A673:Q673"/>
    <mergeCell ref="R673:V673"/>
    <mergeCell ref="W673:AB673"/>
    <mergeCell ref="AC673:AI673"/>
    <mergeCell ref="A658:AI658"/>
    <mergeCell ref="A659:AC659"/>
    <mergeCell ref="AE659:AH659"/>
    <mergeCell ref="A660:AC660"/>
    <mergeCell ref="AE660:AH660"/>
    <mergeCell ref="A661:AC661"/>
    <mergeCell ref="AE661:AH661"/>
    <mergeCell ref="A662:AC662"/>
    <mergeCell ref="AE662:AH662"/>
    <mergeCell ref="A663:AC663"/>
    <mergeCell ref="AE663:AH663"/>
    <mergeCell ref="A664:AI664"/>
    <mergeCell ref="A665:AC665"/>
    <mergeCell ref="AE665:AH665"/>
    <mergeCell ref="A666:AC666"/>
    <mergeCell ref="AE666:AH666"/>
    <mergeCell ref="A667:AI667"/>
    <mergeCell ref="A651:W651"/>
    <mergeCell ref="X651:AC651"/>
    <mergeCell ref="AD651:AH651"/>
    <mergeCell ref="A652:W652"/>
    <mergeCell ref="Y652:AC652"/>
    <mergeCell ref="AE652:AH652"/>
    <mergeCell ref="A653:W653"/>
    <mergeCell ref="Y653:AC653"/>
    <mergeCell ref="AE653:AH653"/>
    <mergeCell ref="A654:W654"/>
    <mergeCell ref="Y654:AC654"/>
    <mergeCell ref="AE654:AH654"/>
    <mergeCell ref="A655:AI655"/>
    <mergeCell ref="A656:AC656"/>
    <mergeCell ref="AE656:AH656"/>
    <mergeCell ref="A657:AC657"/>
    <mergeCell ref="AE657:AH657"/>
    <mergeCell ref="A641:AC641"/>
    <mergeCell ref="AE641:AH641"/>
    <mergeCell ref="A642:AC642"/>
    <mergeCell ref="AE642:AH642"/>
    <mergeCell ref="A643:AC643"/>
    <mergeCell ref="AE643:AH643"/>
    <mergeCell ref="A644:AC644"/>
    <mergeCell ref="AE644:AH644"/>
    <mergeCell ref="A645:AC645"/>
    <mergeCell ref="AE645:AH645"/>
    <mergeCell ref="A646:AC646"/>
    <mergeCell ref="AE646:AH646"/>
    <mergeCell ref="A647:AC647"/>
    <mergeCell ref="AE647:AH647"/>
    <mergeCell ref="A648:AI648"/>
    <mergeCell ref="A649:AI649"/>
    <mergeCell ref="A650:W650"/>
    <mergeCell ref="Y650:AC650"/>
    <mergeCell ref="AD650:AI650"/>
    <mergeCell ref="A632:AC632"/>
    <mergeCell ref="AE632:AH632"/>
    <mergeCell ref="A633:AC633"/>
    <mergeCell ref="AE633:AH633"/>
    <mergeCell ref="A634:AC634"/>
    <mergeCell ref="AE634:AH634"/>
    <mergeCell ref="A635:AC635"/>
    <mergeCell ref="AE635:AH635"/>
    <mergeCell ref="A636:AC636"/>
    <mergeCell ref="AE636:AH636"/>
    <mergeCell ref="A637:AC637"/>
    <mergeCell ref="AE637:AH637"/>
    <mergeCell ref="A638:AC638"/>
    <mergeCell ref="AE638:AH638"/>
    <mergeCell ref="A639:AC639"/>
    <mergeCell ref="AE639:AH639"/>
    <mergeCell ref="A640:AC640"/>
    <mergeCell ref="AE640:AH640"/>
    <mergeCell ref="A622:AC622"/>
    <mergeCell ref="AE622:AH622"/>
    <mergeCell ref="A623:AC623"/>
    <mergeCell ref="AE623:AH623"/>
    <mergeCell ref="A624:AC624"/>
    <mergeCell ref="AE624:AH624"/>
    <mergeCell ref="A625:AC625"/>
    <mergeCell ref="AE625:AH625"/>
    <mergeCell ref="A627:AC627"/>
    <mergeCell ref="AE627:AH627"/>
    <mergeCell ref="A628:AC628"/>
    <mergeCell ref="AE628:AH628"/>
    <mergeCell ref="A629:AI629"/>
    <mergeCell ref="A630:AI630"/>
    <mergeCell ref="A631:AC631"/>
    <mergeCell ref="AE631:AH631"/>
    <mergeCell ref="A626:AC626"/>
    <mergeCell ref="AE626:AH626"/>
    <mergeCell ref="A613:AC613"/>
    <mergeCell ref="AE613:AH613"/>
    <mergeCell ref="A614:AC614"/>
    <mergeCell ref="AE614:AH614"/>
    <mergeCell ref="A615:AC615"/>
    <mergeCell ref="AE615:AH615"/>
    <mergeCell ref="A616:AC616"/>
    <mergeCell ref="AE616:AH616"/>
    <mergeCell ref="A617:AC617"/>
    <mergeCell ref="AE617:AH617"/>
    <mergeCell ref="A618:AC618"/>
    <mergeCell ref="AE618:AH618"/>
    <mergeCell ref="A619:AC619"/>
    <mergeCell ref="AE619:AH619"/>
    <mergeCell ref="A620:AC620"/>
    <mergeCell ref="AE620:AH620"/>
    <mergeCell ref="A621:AC621"/>
    <mergeCell ref="AE621:AH621"/>
    <mergeCell ref="A604:AC604"/>
    <mergeCell ref="AE604:AH604"/>
    <mergeCell ref="A605:AC605"/>
    <mergeCell ref="AE605:AH605"/>
    <mergeCell ref="A606:AC606"/>
    <mergeCell ref="AE606:AH606"/>
    <mergeCell ref="A607:AC607"/>
    <mergeCell ref="AE607:AH607"/>
    <mergeCell ref="A608:AC608"/>
    <mergeCell ref="AE608:AH608"/>
    <mergeCell ref="A609:AC609"/>
    <mergeCell ref="AE609:AH609"/>
    <mergeCell ref="A610:AC610"/>
    <mergeCell ref="AE610:AH610"/>
    <mergeCell ref="A611:AC611"/>
    <mergeCell ref="AE611:AH611"/>
    <mergeCell ref="A612:AC612"/>
    <mergeCell ref="AE612:AH612"/>
    <mergeCell ref="A594:AI594"/>
    <mergeCell ref="A595:AI595"/>
    <mergeCell ref="A596:AC596"/>
    <mergeCell ref="AE596:AH596"/>
    <mergeCell ref="A597:AC597"/>
    <mergeCell ref="AE597:AH597"/>
    <mergeCell ref="A598:AC598"/>
    <mergeCell ref="AE598:AH598"/>
    <mergeCell ref="A599:AC599"/>
    <mergeCell ref="AE599:AH599"/>
    <mergeCell ref="A600:AC600"/>
    <mergeCell ref="AE600:AH600"/>
    <mergeCell ref="A601:AC601"/>
    <mergeCell ref="AE601:AH601"/>
    <mergeCell ref="A602:AC602"/>
    <mergeCell ref="AE602:AH602"/>
    <mergeCell ref="A603:AC603"/>
    <mergeCell ref="AE603:AH603"/>
    <mergeCell ref="A592:D592"/>
    <mergeCell ref="F592:H592"/>
    <mergeCell ref="J592:L592"/>
    <mergeCell ref="N592:O592"/>
    <mergeCell ref="Q592:S592"/>
    <mergeCell ref="U592:W592"/>
    <mergeCell ref="Y592:AA592"/>
    <mergeCell ref="AC592:AE592"/>
    <mergeCell ref="AG592:AH592"/>
    <mergeCell ref="A593:D593"/>
    <mergeCell ref="F593:H593"/>
    <mergeCell ref="J593:L593"/>
    <mergeCell ref="N593:O593"/>
    <mergeCell ref="Q593:S593"/>
    <mergeCell ref="T593:W593"/>
    <mergeCell ref="X593:AA593"/>
    <mergeCell ref="AB593:AE593"/>
    <mergeCell ref="AF593:AH593"/>
    <mergeCell ref="A590:D590"/>
    <mergeCell ref="F590:H590"/>
    <mergeCell ref="J590:L590"/>
    <mergeCell ref="N590:O590"/>
    <mergeCell ref="Q590:S590"/>
    <mergeCell ref="U590:W590"/>
    <mergeCell ref="Y590:AA590"/>
    <mergeCell ref="AC590:AE590"/>
    <mergeCell ref="AG590:AH590"/>
    <mergeCell ref="A591:D591"/>
    <mergeCell ref="F591:H591"/>
    <mergeCell ref="J591:L591"/>
    <mergeCell ref="M591:O591"/>
    <mergeCell ref="P591:S591"/>
    <mergeCell ref="U591:W591"/>
    <mergeCell ref="Y591:AA591"/>
    <mergeCell ref="AC591:AE591"/>
    <mergeCell ref="AG591:AH591"/>
    <mergeCell ref="A588:D588"/>
    <mergeCell ref="F588:H588"/>
    <mergeCell ref="J588:L588"/>
    <mergeCell ref="N588:O588"/>
    <mergeCell ref="Q588:S588"/>
    <mergeCell ref="U588:W588"/>
    <mergeCell ref="Y588:AA588"/>
    <mergeCell ref="AC588:AE588"/>
    <mergeCell ref="AG588:AH588"/>
    <mergeCell ref="A589:D589"/>
    <mergeCell ref="F589:H589"/>
    <mergeCell ref="J589:L589"/>
    <mergeCell ref="N589:O589"/>
    <mergeCell ref="Q589:S589"/>
    <mergeCell ref="U589:W589"/>
    <mergeCell ref="Y589:AA589"/>
    <mergeCell ref="AC589:AE589"/>
    <mergeCell ref="AG589:AH589"/>
    <mergeCell ref="A586:D586"/>
    <mergeCell ref="F586:H586"/>
    <mergeCell ref="J586:L586"/>
    <mergeCell ref="N586:O586"/>
    <mergeCell ref="Q586:S586"/>
    <mergeCell ref="U586:W586"/>
    <mergeCell ref="Y586:AA586"/>
    <mergeCell ref="AC586:AE586"/>
    <mergeCell ref="AG586:AH586"/>
    <mergeCell ref="A587:D587"/>
    <mergeCell ref="F587:H587"/>
    <mergeCell ref="J587:L587"/>
    <mergeCell ref="N587:O587"/>
    <mergeCell ref="Q587:S587"/>
    <mergeCell ref="U587:W587"/>
    <mergeCell ref="Y587:AA587"/>
    <mergeCell ref="AC587:AE587"/>
    <mergeCell ref="AG587:AH587"/>
    <mergeCell ref="A584:D584"/>
    <mergeCell ref="F584:H584"/>
    <mergeCell ref="J584:L584"/>
    <mergeCell ref="N584:O584"/>
    <mergeCell ref="Q584:S584"/>
    <mergeCell ref="U584:W584"/>
    <mergeCell ref="Y584:AA584"/>
    <mergeCell ref="AC584:AE584"/>
    <mergeCell ref="AG584:AH584"/>
    <mergeCell ref="A585:D585"/>
    <mergeCell ref="F585:H585"/>
    <mergeCell ref="J585:L585"/>
    <mergeCell ref="M585:O585"/>
    <mergeCell ref="P585:S585"/>
    <mergeCell ref="U585:W585"/>
    <mergeCell ref="X585:AA585"/>
    <mergeCell ref="AB585:AE585"/>
    <mergeCell ref="AF585:AH585"/>
    <mergeCell ref="A582:D582"/>
    <mergeCell ref="F582:H582"/>
    <mergeCell ref="J582:L582"/>
    <mergeCell ref="N582:O582"/>
    <mergeCell ref="Q582:S582"/>
    <mergeCell ref="T582:W582"/>
    <mergeCell ref="X582:AA582"/>
    <mergeCell ref="AB582:AE582"/>
    <mergeCell ref="AF582:AH582"/>
    <mergeCell ref="A583:D583"/>
    <mergeCell ref="F583:H583"/>
    <mergeCell ref="J583:L583"/>
    <mergeCell ref="N583:O583"/>
    <mergeCell ref="Q583:S583"/>
    <mergeCell ref="U583:W583"/>
    <mergeCell ref="Y583:AA583"/>
    <mergeCell ref="AC583:AE583"/>
    <mergeCell ref="AG583:AH583"/>
    <mergeCell ref="A576:AI576"/>
    <mergeCell ref="A577:AI577"/>
    <mergeCell ref="A578:D580"/>
    <mergeCell ref="E578:W578"/>
    <mergeCell ref="X578:AH578"/>
    <mergeCell ref="AI578:AI580"/>
    <mergeCell ref="E579:L579"/>
    <mergeCell ref="M579:S579"/>
    <mergeCell ref="T579:W580"/>
    <mergeCell ref="X579:AA580"/>
    <mergeCell ref="AB579:AE580"/>
    <mergeCell ref="AF579:AH580"/>
    <mergeCell ref="E580:H580"/>
    <mergeCell ref="I580:L580"/>
    <mergeCell ref="M580:O580"/>
    <mergeCell ref="P580:S580"/>
    <mergeCell ref="A581:D581"/>
    <mergeCell ref="F581:H581"/>
    <mergeCell ref="J581:L581"/>
    <mergeCell ref="N581:O581"/>
    <mergeCell ref="Q581:S581"/>
    <mergeCell ref="U581:W581"/>
    <mergeCell ref="Y581:AA581"/>
    <mergeCell ref="AC581:AE581"/>
    <mergeCell ref="AG581:AH581"/>
    <mergeCell ref="A573:H573"/>
    <mergeCell ref="J573:L573"/>
    <mergeCell ref="N573:O573"/>
    <mergeCell ref="Q573:S573"/>
    <mergeCell ref="U573:W573"/>
    <mergeCell ref="Y573:AA573"/>
    <mergeCell ref="AC573:AE573"/>
    <mergeCell ref="AG573:AH573"/>
    <mergeCell ref="A574:H574"/>
    <mergeCell ref="J574:L574"/>
    <mergeCell ref="N574:O574"/>
    <mergeCell ref="Q574:S574"/>
    <mergeCell ref="U574:W574"/>
    <mergeCell ref="Y574:AA574"/>
    <mergeCell ref="AC574:AE574"/>
    <mergeCell ref="AG574:AH574"/>
    <mergeCell ref="A575:H575"/>
    <mergeCell ref="I575:L575"/>
    <mergeCell ref="N575:O575"/>
    <mergeCell ref="P575:S575"/>
    <mergeCell ref="U575:W575"/>
    <mergeCell ref="Y575:AA575"/>
    <mergeCell ref="AC575:AE575"/>
    <mergeCell ref="AF575:AH575"/>
    <mergeCell ref="A570:H570"/>
    <mergeCell ref="J570:L570"/>
    <mergeCell ref="N570:O570"/>
    <mergeCell ref="Q570:S570"/>
    <mergeCell ref="U570:W570"/>
    <mergeCell ref="Y570:AA570"/>
    <mergeCell ref="AC570:AE570"/>
    <mergeCell ref="AG570:AH570"/>
    <mergeCell ref="A571:H571"/>
    <mergeCell ref="J571:L571"/>
    <mergeCell ref="N571:O571"/>
    <mergeCell ref="Q571:S571"/>
    <mergeCell ref="U571:W571"/>
    <mergeCell ref="Y571:AA571"/>
    <mergeCell ref="AC571:AE571"/>
    <mergeCell ref="AG571:AH571"/>
    <mergeCell ref="A572:H572"/>
    <mergeCell ref="J572:L572"/>
    <mergeCell ref="N572:O572"/>
    <mergeCell ref="Q572:S572"/>
    <mergeCell ref="U572:W572"/>
    <mergeCell ref="Y572:AA572"/>
    <mergeCell ref="AC572:AE572"/>
    <mergeCell ref="AG572:AH572"/>
    <mergeCell ref="A567:H567"/>
    <mergeCell ref="J567:L567"/>
    <mergeCell ref="N567:O567"/>
    <mergeCell ref="Q567:S567"/>
    <mergeCell ref="U567:W567"/>
    <mergeCell ref="Y567:AA567"/>
    <mergeCell ref="AC567:AE567"/>
    <mergeCell ref="AG567:AH567"/>
    <mergeCell ref="A568:H568"/>
    <mergeCell ref="J568:L568"/>
    <mergeCell ref="N568:O568"/>
    <mergeCell ref="Q568:S568"/>
    <mergeCell ref="U568:W568"/>
    <mergeCell ref="Y568:AA568"/>
    <mergeCell ref="AC568:AE568"/>
    <mergeCell ref="AG568:AH568"/>
    <mergeCell ref="A569:H569"/>
    <mergeCell ref="J569:L569"/>
    <mergeCell ref="M569:O569"/>
    <mergeCell ref="P569:S569"/>
    <mergeCell ref="U569:W569"/>
    <mergeCell ref="Y569:AA569"/>
    <mergeCell ref="AC569:AE569"/>
    <mergeCell ref="AF569:AH569"/>
    <mergeCell ref="A564:H564"/>
    <mergeCell ref="J564:L564"/>
    <mergeCell ref="N564:O564"/>
    <mergeCell ref="Q564:S564"/>
    <mergeCell ref="U564:W564"/>
    <mergeCell ref="Y564:AA564"/>
    <mergeCell ref="AC564:AE564"/>
    <mergeCell ref="AG564:AH564"/>
    <mergeCell ref="A565:H565"/>
    <mergeCell ref="I565:L565"/>
    <mergeCell ref="N565:O565"/>
    <mergeCell ref="P565:S565"/>
    <mergeCell ref="U565:W565"/>
    <mergeCell ref="Y565:AA565"/>
    <mergeCell ref="AC565:AE565"/>
    <mergeCell ref="AF565:AH565"/>
    <mergeCell ref="A566:H566"/>
    <mergeCell ref="J566:L566"/>
    <mergeCell ref="N566:O566"/>
    <mergeCell ref="Q566:S566"/>
    <mergeCell ref="U566:W566"/>
    <mergeCell ref="Y566:AA566"/>
    <mergeCell ref="AC566:AE566"/>
    <mergeCell ref="AG566:AH566"/>
    <mergeCell ref="AE552:AH552"/>
    <mergeCell ref="AE553:AH553"/>
    <mergeCell ref="AE554:AH554"/>
    <mergeCell ref="AE555:AH555"/>
    <mergeCell ref="AE556:AH556"/>
    <mergeCell ref="A557:AC557"/>
    <mergeCell ref="AE557:AH557"/>
    <mergeCell ref="A558:AC558"/>
    <mergeCell ref="AE558:AH558"/>
    <mergeCell ref="A559:AI559"/>
    <mergeCell ref="A560:AI560"/>
    <mergeCell ref="A561:H563"/>
    <mergeCell ref="I561:L563"/>
    <mergeCell ref="M561:AE561"/>
    <mergeCell ref="AF561:AH563"/>
    <mergeCell ref="AI561:AI563"/>
    <mergeCell ref="M562:W562"/>
    <mergeCell ref="X562:AA563"/>
    <mergeCell ref="AB562:AE563"/>
    <mergeCell ref="M563:O563"/>
    <mergeCell ref="P563:S563"/>
    <mergeCell ref="T563:W563"/>
    <mergeCell ref="AE544:AH544"/>
    <mergeCell ref="AE545:AH545"/>
    <mergeCell ref="AE546:AH546"/>
    <mergeCell ref="AE547:AH547"/>
    <mergeCell ref="AE548:AH548"/>
    <mergeCell ref="AE549:AH549"/>
    <mergeCell ref="AE550:AH550"/>
    <mergeCell ref="AE551:AH551"/>
    <mergeCell ref="A533:AC533"/>
    <mergeCell ref="AE533:AH533"/>
    <mergeCell ref="A534:AC534"/>
    <mergeCell ref="AE534:AH534"/>
    <mergeCell ref="A535:AI535"/>
    <mergeCell ref="A536:AI536"/>
    <mergeCell ref="AE537:AH537"/>
    <mergeCell ref="AE538:AH538"/>
    <mergeCell ref="AE539:AH539"/>
    <mergeCell ref="AE540:AH540"/>
    <mergeCell ref="AE541:AH541"/>
    <mergeCell ref="AE542:AH542"/>
    <mergeCell ref="A525:AC525"/>
    <mergeCell ref="AE525:AH525"/>
    <mergeCell ref="A526:AC526"/>
    <mergeCell ref="AE526:AH526"/>
    <mergeCell ref="A527:AC527"/>
    <mergeCell ref="AE527:AH527"/>
    <mergeCell ref="A528:AC528"/>
    <mergeCell ref="AE528:AH528"/>
    <mergeCell ref="A529:AC529"/>
    <mergeCell ref="AE529:AH529"/>
    <mergeCell ref="A530:AC530"/>
    <mergeCell ref="AE530:AH530"/>
    <mergeCell ref="A531:AC531"/>
    <mergeCell ref="AE531:AH531"/>
    <mergeCell ref="A532:AC532"/>
    <mergeCell ref="AE532:AH532"/>
    <mergeCell ref="AE543:AH543"/>
    <mergeCell ref="A515:AC515"/>
    <mergeCell ref="AE515:AH515"/>
    <mergeCell ref="A516:AC516"/>
    <mergeCell ref="AE516:AH516"/>
    <mergeCell ref="A517:AC517"/>
    <mergeCell ref="AE517:AH517"/>
    <mergeCell ref="A518:AC518"/>
    <mergeCell ref="AE518:AH518"/>
    <mergeCell ref="A519:AI519"/>
    <mergeCell ref="A520:AC520"/>
    <mergeCell ref="AE520:AH520"/>
    <mergeCell ref="A521:AC521"/>
    <mergeCell ref="AE521:AH521"/>
    <mergeCell ref="A522:AC522"/>
    <mergeCell ref="AE522:AH522"/>
    <mergeCell ref="A523:AI523"/>
    <mergeCell ref="A524:AI524"/>
    <mergeCell ref="A506:AC506"/>
    <mergeCell ref="AE506:AH506"/>
    <mergeCell ref="A507:AC507"/>
    <mergeCell ref="AE507:AH507"/>
    <mergeCell ref="A508:AC508"/>
    <mergeCell ref="AE508:AH508"/>
    <mergeCell ref="A509:AC509"/>
    <mergeCell ref="AE509:AH509"/>
    <mergeCell ref="A510:AC510"/>
    <mergeCell ref="AE510:AH510"/>
    <mergeCell ref="A511:AC511"/>
    <mergeCell ref="AE511:AH511"/>
    <mergeCell ref="A512:AC512"/>
    <mergeCell ref="AE512:AH512"/>
    <mergeCell ref="A513:AC513"/>
    <mergeCell ref="AE513:AH513"/>
    <mergeCell ref="A514:AC514"/>
    <mergeCell ref="AE514:AH514"/>
    <mergeCell ref="A497:AC497"/>
    <mergeCell ref="AE497:AH497"/>
    <mergeCell ref="A498:AC498"/>
    <mergeCell ref="AE498:AH498"/>
    <mergeCell ref="A499:AC499"/>
    <mergeCell ref="AE499:AH499"/>
    <mergeCell ref="A500:AC500"/>
    <mergeCell ref="AE500:AH500"/>
    <mergeCell ref="A501:AC501"/>
    <mergeCell ref="AE501:AH501"/>
    <mergeCell ref="A502:AC502"/>
    <mergeCell ref="AE502:AH502"/>
    <mergeCell ref="A503:AC503"/>
    <mergeCell ref="AE503:AH503"/>
    <mergeCell ref="A504:AC504"/>
    <mergeCell ref="AE504:AH504"/>
    <mergeCell ref="A505:AC505"/>
    <mergeCell ref="AE505:AH505"/>
    <mergeCell ref="A488:AC488"/>
    <mergeCell ref="AE488:AH488"/>
    <mergeCell ref="A489:AC489"/>
    <mergeCell ref="AE489:AH489"/>
    <mergeCell ref="A490:AC490"/>
    <mergeCell ref="AE490:AH490"/>
    <mergeCell ref="A491:AC491"/>
    <mergeCell ref="AE491:AH491"/>
    <mergeCell ref="A492:AC492"/>
    <mergeCell ref="AE492:AH492"/>
    <mergeCell ref="A493:AC493"/>
    <mergeCell ref="AE493:AH493"/>
    <mergeCell ref="A494:AC494"/>
    <mergeCell ref="AE494:AH494"/>
    <mergeCell ref="A495:AC495"/>
    <mergeCell ref="AE495:AH495"/>
    <mergeCell ref="A496:AC496"/>
    <mergeCell ref="AE496:AH496"/>
    <mergeCell ref="A478:AI478"/>
    <mergeCell ref="A479:AI479"/>
    <mergeCell ref="A480:AC480"/>
    <mergeCell ref="AE480:AH480"/>
    <mergeCell ref="A481:AC481"/>
    <mergeCell ref="AE481:AH481"/>
    <mergeCell ref="A482:AC482"/>
    <mergeCell ref="AE482:AH482"/>
    <mergeCell ref="A483:AC483"/>
    <mergeCell ref="AE483:AH483"/>
    <mergeCell ref="A484:AC484"/>
    <mergeCell ref="AE484:AH484"/>
    <mergeCell ref="A485:AC485"/>
    <mergeCell ref="AE485:AH485"/>
    <mergeCell ref="A486:AC486"/>
    <mergeCell ref="AE486:AH486"/>
    <mergeCell ref="A487:AC487"/>
    <mergeCell ref="AE487:AH487"/>
    <mergeCell ref="A476:D476"/>
    <mergeCell ref="F476:H476"/>
    <mergeCell ref="J476:L476"/>
    <mergeCell ref="N476:O476"/>
    <mergeCell ref="Q476:S476"/>
    <mergeCell ref="U476:W476"/>
    <mergeCell ref="Y476:AA476"/>
    <mergeCell ref="AC476:AE476"/>
    <mergeCell ref="AG476:AH476"/>
    <mergeCell ref="A477:D477"/>
    <mergeCell ref="F477:H477"/>
    <mergeCell ref="J477:L477"/>
    <mergeCell ref="N477:O477"/>
    <mergeCell ref="Q477:S477"/>
    <mergeCell ref="T477:W477"/>
    <mergeCell ref="X477:AA477"/>
    <mergeCell ref="AB477:AE477"/>
    <mergeCell ref="AF477:AH477"/>
    <mergeCell ref="A474:D474"/>
    <mergeCell ref="F474:H474"/>
    <mergeCell ref="J474:L474"/>
    <mergeCell ref="N474:O474"/>
    <mergeCell ref="Q474:S474"/>
    <mergeCell ref="U474:W474"/>
    <mergeCell ref="Y474:AA474"/>
    <mergeCell ref="AC474:AE474"/>
    <mergeCell ref="AG474:AH474"/>
    <mergeCell ref="A475:D475"/>
    <mergeCell ref="E475:H475"/>
    <mergeCell ref="I475:L475"/>
    <mergeCell ref="N475:O475"/>
    <mergeCell ref="Q475:S475"/>
    <mergeCell ref="U475:W475"/>
    <mergeCell ref="Y475:AA475"/>
    <mergeCell ref="AC475:AE475"/>
    <mergeCell ref="AG475:AH475"/>
    <mergeCell ref="A472:D472"/>
    <mergeCell ref="F472:H472"/>
    <mergeCell ref="J472:L472"/>
    <mergeCell ref="N472:O472"/>
    <mergeCell ref="Q472:S472"/>
    <mergeCell ref="U472:W472"/>
    <mergeCell ref="Y472:AA472"/>
    <mergeCell ref="AC472:AE472"/>
    <mergeCell ref="AG472:AH472"/>
    <mergeCell ref="A473:D473"/>
    <mergeCell ref="F473:H473"/>
    <mergeCell ref="J473:L473"/>
    <mergeCell ref="N473:O473"/>
    <mergeCell ref="Q473:S473"/>
    <mergeCell ref="U473:W473"/>
    <mergeCell ref="Y473:AA473"/>
    <mergeCell ref="AC473:AE473"/>
    <mergeCell ref="AG473:AH473"/>
    <mergeCell ref="A470:D470"/>
    <mergeCell ref="F470:H470"/>
    <mergeCell ref="J470:L470"/>
    <mergeCell ref="N470:O470"/>
    <mergeCell ref="Q470:S470"/>
    <mergeCell ref="U470:W470"/>
    <mergeCell ref="Y470:AA470"/>
    <mergeCell ref="AC470:AE470"/>
    <mergeCell ref="AG470:AH470"/>
    <mergeCell ref="A471:D471"/>
    <mergeCell ref="F471:H471"/>
    <mergeCell ref="J471:L471"/>
    <mergeCell ref="N471:O471"/>
    <mergeCell ref="Q471:S471"/>
    <mergeCell ref="U471:W471"/>
    <mergeCell ref="Y471:AA471"/>
    <mergeCell ref="AC471:AE471"/>
    <mergeCell ref="AG471:AH471"/>
    <mergeCell ref="A468:D468"/>
    <mergeCell ref="F468:H468"/>
    <mergeCell ref="J468:L468"/>
    <mergeCell ref="N468:O468"/>
    <mergeCell ref="Q468:S468"/>
    <mergeCell ref="U468:W468"/>
    <mergeCell ref="Y468:AA468"/>
    <mergeCell ref="AC468:AE468"/>
    <mergeCell ref="AG468:AH468"/>
    <mergeCell ref="A469:D469"/>
    <mergeCell ref="E469:H469"/>
    <mergeCell ref="I469:L469"/>
    <mergeCell ref="N469:O469"/>
    <mergeCell ref="Q469:S469"/>
    <mergeCell ref="U469:W469"/>
    <mergeCell ref="X469:AA469"/>
    <mergeCell ref="AB469:AE469"/>
    <mergeCell ref="AF469:AH469"/>
    <mergeCell ref="A467:D467"/>
    <mergeCell ref="F467:H467"/>
    <mergeCell ref="J467:L467"/>
    <mergeCell ref="N467:O467"/>
    <mergeCell ref="Q467:S467"/>
    <mergeCell ref="U467:W467"/>
    <mergeCell ref="Y467:AA467"/>
    <mergeCell ref="AC467:AE467"/>
    <mergeCell ref="AG467:AH467"/>
    <mergeCell ref="A465:D465"/>
    <mergeCell ref="F465:H465"/>
    <mergeCell ref="J465:L465"/>
    <mergeCell ref="N465:O465"/>
    <mergeCell ref="Q465:S465"/>
    <mergeCell ref="U465:W465"/>
    <mergeCell ref="Y465:AA465"/>
    <mergeCell ref="AC465:AE465"/>
    <mergeCell ref="AG465:AH465"/>
    <mergeCell ref="A466:D466"/>
    <mergeCell ref="F466:H466"/>
    <mergeCell ref="J466:L466"/>
    <mergeCell ref="N466:O466"/>
    <mergeCell ref="Q466:S466"/>
    <mergeCell ref="T466:W466"/>
    <mergeCell ref="X466:AA466"/>
    <mergeCell ref="AB466:AE466"/>
    <mergeCell ref="AF466:AH466"/>
    <mergeCell ref="A459:D459"/>
    <mergeCell ref="E459:H459"/>
    <mergeCell ref="I459:L459"/>
    <mergeCell ref="N459:O459"/>
    <mergeCell ref="P459:S459"/>
    <mergeCell ref="U459:W459"/>
    <mergeCell ref="Y459:AA459"/>
    <mergeCell ref="AC459:AE459"/>
    <mergeCell ref="AF459:AH459"/>
    <mergeCell ref="A460:AI460"/>
    <mergeCell ref="A461:AI461"/>
    <mergeCell ref="A462:D464"/>
    <mergeCell ref="E462:W462"/>
    <mergeCell ref="X462:AH462"/>
    <mergeCell ref="AI462:AI464"/>
    <mergeCell ref="E463:L463"/>
    <mergeCell ref="M463:S463"/>
    <mergeCell ref="T463:W464"/>
    <mergeCell ref="X463:AA464"/>
    <mergeCell ref="AB463:AE464"/>
    <mergeCell ref="AF463:AH464"/>
    <mergeCell ref="E464:H464"/>
    <mergeCell ref="I464:L464"/>
    <mergeCell ref="M464:O464"/>
    <mergeCell ref="P464:S464"/>
    <mergeCell ref="A457:D457"/>
    <mergeCell ref="F457:H457"/>
    <mergeCell ref="J457:L457"/>
    <mergeCell ref="N457:O457"/>
    <mergeCell ref="Q457:S457"/>
    <mergeCell ref="U457:W457"/>
    <mergeCell ref="Y457:AA457"/>
    <mergeCell ref="AC457:AE457"/>
    <mergeCell ref="AG457:AH457"/>
    <mergeCell ref="A458:D458"/>
    <mergeCell ref="F458:H458"/>
    <mergeCell ref="J458:L458"/>
    <mergeCell ref="N458:O458"/>
    <mergeCell ref="Q458:S458"/>
    <mergeCell ref="U458:W458"/>
    <mergeCell ref="Y458:AA458"/>
    <mergeCell ref="AC458:AE458"/>
    <mergeCell ref="AG458:AH458"/>
    <mergeCell ref="A455:D455"/>
    <mergeCell ref="F455:H455"/>
    <mergeCell ref="J455:L455"/>
    <mergeCell ref="N455:O455"/>
    <mergeCell ref="Q455:S455"/>
    <mergeCell ref="U455:W455"/>
    <mergeCell ref="Y455:AA455"/>
    <mergeCell ref="AC455:AE455"/>
    <mergeCell ref="AG455:AH455"/>
    <mergeCell ref="A456:D456"/>
    <mergeCell ref="F456:H456"/>
    <mergeCell ref="J456:L456"/>
    <mergeCell ref="N456:O456"/>
    <mergeCell ref="Q456:S456"/>
    <mergeCell ref="U456:W456"/>
    <mergeCell ref="Y456:AA456"/>
    <mergeCell ref="AC456:AE456"/>
    <mergeCell ref="AG456:AH456"/>
    <mergeCell ref="A453:D453"/>
    <mergeCell ref="F453:H453"/>
    <mergeCell ref="J453:L453"/>
    <mergeCell ref="M453:O453"/>
    <mergeCell ref="P453:S453"/>
    <mergeCell ref="U453:W453"/>
    <mergeCell ref="Y453:AA453"/>
    <mergeCell ref="AC453:AE453"/>
    <mergeCell ref="AF453:AH453"/>
    <mergeCell ref="A454:D454"/>
    <mergeCell ref="F454:H454"/>
    <mergeCell ref="J454:L454"/>
    <mergeCell ref="N454:O454"/>
    <mergeCell ref="Q454:S454"/>
    <mergeCell ref="U454:W454"/>
    <mergeCell ref="Y454:AA454"/>
    <mergeCell ref="AC454:AE454"/>
    <mergeCell ref="AG454:AH454"/>
    <mergeCell ref="A451:D451"/>
    <mergeCell ref="F451:H451"/>
    <mergeCell ref="J451:L451"/>
    <mergeCell ref="N451:O451"/>
    <mergeCell ref="Q451:S451"/>
    <mergeCell ref="U451:W451"/>
    <mergeCell ref="Y451:AA451"/>
    <mergeCell ref="AC451:AE451"/>
    <mergeCell ref="AG451:AH451"/>
    <mergeCell ref="A452:D452"/>
    <mergeCell ref="F452:H452"/>
    <mergeCell ref="J452:L452"/>
    <mergeCell ref="N452:O452"/>
    <mergeCell ref="Q452:S452"/>
    <mergeCell ref="U452:W452"/>
    <mergeCell ref="Y452:AA452"/>
    <mergeCell ref="AC452:AE452"/>
    <mergeCell ref="AG452:AH452"/>
    <mergeCell ref="A449:D449"/>
    <mergeCell ref="E449:H449"/>
    <mergeCell ref="I449:L449"/>
    <mergeCell ref="N449:O449"/>
    <mergeCell ref="P449:S449"/>
    <mergeCell ref="U449:W449"/>
    <mergeCell ref="Y449:AA449"/>
    <mergeCell ref="AC449:AE449"/>
    <mergeCell ref="AF449:AH449"/>
    <mergeCell ref="A450:D450"/>
    <mergeCell ref="F450:H450"/>
    <mergeCell ref="J450:L450"/>
    <mergeCell ref="N450:O450"/>
    <mergeCell ref="Q450:S450"/>
    <mergeCell ref="U450:W450"/>
    <mergeCell ref="Y450:AA450"/>
    <mergeCell ref="AC450:AE450"/>
    <mergeCell ref="AG450:AH450"/>
    <mergeCell ref="A444:AI444"/>
    <mergeCell ref="A445:D447"/>
    <mergeCell ref="E445:H447"/>
    <mergeCell ref="I445:L447"/>
    <mergeCell ref="M445:AE445"/>
    <mergeCell ref="AF445:AH447"/>
    <mergeCell ref="AI445:AI447"/>
    <mergeCell ref="M446:W446"/>
    <mergeCell ref="X446:AA447"/>
    <mergeCell ref="AB446:AE447"/>
    <mergeCell ref="M447:O447"/>
    <mergeCell ref="P447:S447"/>
    <mergeCell ref="T447:W447"/>
    <mergeCell ref="A448:D448"/>
    <mergeCell ref="F448:H448"/>
    <mergeCell ref="J448:L448"/>
    <mergeCell ref="N448:O448"/>
    <mergeCell ref="Q448:S448"/>
    <mergeCell ref="U448:W448"/>
    <mergeCell ref="Y448:AA448"/>
    <mergeCell ref="AC448:AE448"/>
    <mergeCell ref="AG448:AH448"/>
    <mergeCell ref="A435:AC435"/>
    <mergeCell ref="AE435:AH435"/>
    <mergeCell ref="A436:AC436"/>
    <mergeCell ref="AE436:AH436"/>
    <mergeCell ref="A437:AC437"/>
    <mergeCell ref="AE437:AH437"/>
    <mergeCell ref="A438:AC438"/>
    <mergeCell ref="AE438:AH438"/>
    <mergeCell ref="A439:AC439"/>
    <mergeCell ref="AE439:AH439"/>
    <mergeCell ref="A440:AC440"/>
    <mergeCell ref="AE440:AH440"/>
    <mergeCell ref="A441:AC441"/>
    <mergeCell ref="AE441:AH441"/>
    <mergeCell ref="A442:AC442"/>
    <mergeCell ref="AE442:AH442"/>
    <mergeCell ref="A443:AI443"/>
    <mergeCell ref="A426:AC426"/>
    <mergeCell ref="AE426:AH426"/>
    <mergeCell ref="A427:AC427"/>
    <mergeCell ref="AE427:AH427"/>
    <mergeCell ref="A428:AC428"/>
    <mergeCell ref="AE428:AH428"/>
    <mergeCell ref="A429:AC429"/>
    <mergeCell ref="AE429:AH429"/>
    <mergeCell ref="A430:AC430"/>
    <mergeCell ref="AE430:AH430"/>
    <mergeCell ref="A431:AC431"/>
    <mergeCell ref="AE431:AH431"/>
    <mergeCell ref="A432:AC432"/>
    <mergeCell ref="AE432:AH432"/>
    <mergeCell ref="A433:AC433"/>
    <mergeCell ref="AE433:AH433"/>
    <mergeCell ref="A434:AC434"/>
    <mergeCell ref="AE434:AH434"/>
    <mergeCell ref="A416:AC416"/>
    <mergeCell ref="AE416:AH416"/>
    <mergeCell ref="A417:AI417"/>
    <mergeCell ref="A418:AI418"/>
    <mergeCell ref="A419:AC419"/>
    <mergeCell ref="AE419:AH419"/>
    <mergeCell ref="A420:AC420"/>
    <mergeCell ref="AE420:AH420"/>
    <mergeCell ref="A421:AC421"/>
    <mergeCell ref="AE421:AH421"/>
    <mergeCell ref="A422:AC422"/>
    <mergeCell ref="AE422:AH422"/>
    <mergeCell ref="A423:AC423"/>
    <mergeCell ref="AE423:AH423"/>
    <mergeCell ref="A424:AC424"/>
    <mergeCell ref="AE424:AH424"/>
    <mergeCell ref="A425:AC425"/>
    <mergeCell ref="AE425:AH425"/>
    <mergeCell ref="A407:AC407"/>
    <mergeCell ref="AE407:AH407"/>
    <mergeCell ref="A408:AC408"/>
    <mergeCell ref="AE408:AH408"/>
    <mergeCell ref="A409:AC409"/>
    <mergeCell ref="AE409:AH409"/>
    <mergeCell ref="A410:AC410"/>
    <mergeCell ref="AE410:AH410"/>
    <mergeCell ref="A411:AC411"/>
    <mergeCell ref="AE411:AH411"/>
    <mergeCell ref="A412:AC412"/>
    <mergeCell ref="AE412:AH412"/>
    <mergeCell ref="A413:AC413"/>
    <mergeCell ref="AE413:AH413"/>
    <mergeCell ref="A414:AC414"/>
    <mergeCell ref="AE414:AH414"/>
    <mergeCell ref="A415:AC415"/>
    <mergeCell ref="AE415:AH415"/>
    <mergeCell ref="A397:AC397"/>
    <mergeCell ref="AE397:AH397"/>
    <mergeCell ref="A398:AC398"/>
    <mergeCell ref="AE398:AH398"/>
    <mergeCell ref="A399:AC399"/>
    <mergeCell ref="AE399:AH399"/>
    <mergeCell ref="A400:AC400"/>
    <mergeCell ref="AE400:AH400"/>
    <mergeCell ref="A401:AI401"/>
    <mergeCell ref="A402:AC402"/>
    <mergeCell ref="AE402:AH402"/>
    <mergeCell ref="A403:AC403"/>
    <mergeCell ref="AE403:AH403"/>
    <mergeCell ref="A404:AC404"/>
    <mergeCell ref="AE404:AH404"/>
    <mergeCell ref="A405:AI405"/>
    <mergeCell ref="A406:AI406"/>
    <mergeCell ref="A388:AC388"/>
    <mergeCell ref="AE388:AH388"/>
    <mergeCell ref="A389:AC389"/>
    <mergeCell ref="AE389:AH389"/>
    <mergeCell ref="A390:AC390"/>
    <mergeCell ref="AE390:AH390"/>
    <mergeCell ref="A391:AC391"/>
    <mergeCell ref="AE391:AH391"/>
    <mergeCell ref="A392:AC392"/>
    <mergeCell ref="AE392:AH392"/>
    <mergeCell ref="A393:AC393"/>
    <mergeCell ref="AE393:AH393"/>
    <mergeCell ref="A394:AC394"/>
    <mergeCell ref="AE394:AH394"/>
    <mergeCell ref="A395:AC395"/>
    <mergeCell ref="AE395:AH395"/>
    <mergeCell ref="A396:AC396"/>
    <mergeCell ref="AE396:AH396"/>
    <mergeCell ref="A379:AC379"/>
    <mergeCell ref="AE379:AH379"/>
    <mergeCell ref="A380:AC380"/>
    <mergeCell ref="AE380:AH380"/>
    <mergeCell ref="A381:AC381"/>
    <mergeCell ref="AE381:AH381"/>
    <mergeCell ref="A382:AC382"/>
    <mergeCell ref="AE382:AH382"/>
    <mergeCell ref="A383:AC383"/>
    <mergeCell ref="AE383:AH383"/>
    <mergeCell ref="A384:AC384"/>
    <mergeCell ref="AE384:AH384"/>
    <mergeCell ref="A385:AC385"/>
    <mergeCell ref="AE385:AH385"/>
    <mergeCell ref="A386:AC386"/>
    <mergeCell ref="AE386:AH386"/>
    <mergeCell ref="A387:AC387"/>
    <mergeCell ref="AE387:AH387"/>
    <mergeCell ref="A370:AC370"/>
    <mergeCell ref="AE370:AH370"/>
    <mergeCell ref="A371:AC371"/>
    <mergeCell ref="AE371:AH371"/>
    <mergeCell ref="A372:AC372"/>
    <mergeCell ref="AE372:AH372"/>
    <mergeCell ref="A373:AC373"/>
    <mergeCell ref="AE373:AH373"/>
    <mergeCell ref="A374:AC374"/>
    <mergeCell ref="AE374:AH374"/>
    <mergeCell ref="A375:AC375"/>
    <mergeCell ref="AE375:AH375"/>
    <mergeCell ref="A376:AC376"/>
    <mergeCell ref="AE376:AH376"/>
    <mergeCell ref="A377:AC377"/>
    <mergeCell ref="AE377:AH377"/>
    <mergeCell ref="A378:AC378"/>
    <mergeCell ref="AE378:AH378"/>
    <mergeCell ref="A361:AC361"/>
    <mergeCell ref="AE361:AH361"/>
    <mergeCell ref="A362:AC362"/>
    <mergeCell ref="AE362:AH362"/>
    <mergeCell ref="A363:AC363"/>
    <mergeCell ref="AE363:AH363"/>
    <mergeCell ref="A364:AC364"/>
    <mergeCell ref="AE364:AH364"/>
    <mergeCell ref="A365:AC365"/>
    <mergeCell ref="AE365:AH365"/>
    <mergeCell ref="A366:AC366"/>
    <mergeCell ref="AE366:AH366"/>
    <mergeCell ref="A367:AC367"/>
    <mergeCell ref="AE367:AH367"/>
    <mergeCell ref="A368:AC368"/>
    <mergeCell ref="AE368:AH368"/>
    <mergeCell ref="A369:AI369"/>
    <mergeCell ref="A352:AC352"/>
    <mergeCell ref="AE352:AH352"/>
    <mergeCell ref="A353:AC353"/>
    <mergeCell ref="AE353:AH353"/>
    <mergeCell ref="A354:AC354"/>
    <mergeCell ref="AE354:AH354"/>
    <mergeCell ref="A355:AC355"/>
    <mergeCell ref="AE355:AH355"/>
    <mergeCell ref="A356:AC356"/>
    <mergeCell ref="AE356:AH356"/>
    <mergeCell ref="A357:AC357"/>
    <mergeCell ref="AE357:AH357"/>
    <mergeCell ref="A358:AC358"/>
    <mergeCell ref="AE358:AH358"/>
    <mergeCell ref="A359:AC359"/>
    <mergeCell ref="AE359:AH359"/>
    <mergeCell ref="A360:AC360"/>
    <mergeCell ref="AE360:AH360"/>
    <mergeCell ref="A341:AI341"/>
    <mergeCell ref="A342:AD342"/>
    <mergeCell ref="AF342:AI342"/>
    <mergeCell ref="A343:AD343"/>
    <mergeCell ref="AF343:AI343"/>
    <mergeCell ref="A344:AD344"/>
    <mergeCell ref="AF344:AI344"/>
    <mergeCell ref="A345:AD345"/>
    <mergeCell ref="AF345:AI345"/>
    <mergeCell ref="A346:AD346"/>
    <mergeCell ref="AF346:AI346"/>
    <mergeCell ref="A347:AI347"/>
    <mergeCell ref="A348:AI348"/>
    <mergeCell ref="A349:AI349"/>
    <mergeCell ref="A350:AC350"/>
    <mergeCell ref="AE350:AH350"/>
    <mergeCell ref="A351:AC351"/>
    <mergeCell ref="AE351:AH351"/>
    <mergeCell ref="A331:AC331"/>
    <mergeCell ref="AE331:AH331"/>
    <mergeCell ref="A332:AC332"/>
    <mergeCell ref="AE332:AH332"/>
    <mergeCell ref="A333:AI333"/>
    <mergeCell ref="A334:AI334"/>
    <mergeCell ref="A335:AC335"/>
    <mergeCell ref="AE335:AH335"/>
    <mergeCell ref="A336:AC336"/>
    <mergeCell ref="AE336:AH336"/>
    <mergeCell ref="A337:AC337"/>
    <mergeCell ref="AE337:AH337"/>
    <mergeCell ref="A338:AC338"/>
    <mergeCell ref="AE338:AH338"/>
    <mergeCell ref="A339:AC339"/>
    <mergeCell ref="AE339:AH339"/>
    <mergeCell ref="A340:AI340"/>
    <mergeCell ref="A322:AC322"/>
    <mergeCell ref="AE322:AH322"/>
    <mergeCell ref="A323:AC323"/>
    <mergeCell ref="AE323:AH323"/>
    <mergeCell ref="A324:AC324"/>
    <mergeCell ref="AE324:AH324"/>
    <mergeCell ref="A325:AC325"/>
    <mergeCell ref="AE325:AH325"/>
    <mergeCell ref="A326:AC326"/>
    <mergeCell ref="AE326:AH326"/>
    <mergeCell ref="A327:AC327"/>
    <mergeCell ref="AE327:AH327"/>
    <mergeCell ref="A328:AC328"/>
    <mergeCell ref="AE328:AH328"/>
    <mergeCell ref="A329:AC329"/>
    <mergeCell ref="AE329:AH329"/>
    <mergeCell ref="A330:AC330"/>
    <mergeCell ref="AE330:AH330"/>
    <mergeCell ref="A318:R319"/>
    <mergeCell ref="S318:X318"/>
    <mergeCell ref="Y318:AD318"/>
    <mergeCell ref="AE318:AI318"/>
    <mergeCell ref="T319:X319"/>
    <mergeCell ref="Z319:AD319"/>
    <mergeCell ref="AF319:AI319"/>
    <mergeCell ref="A314:R314"/>
    <mergeCell ref="T314:X314"/>
    <mergeCell ref="Z314:AD314"/>
    <mergeCell ref="AE314:AI314"/>
    <mergeCell ref="A317:R317"/>
    <mergeCell ref="T317:X317"/>
    <mergeCell ref="Y317:AD317"/>
    <mergeCell ref="AE317:AI317"/>
    <mergeCell ref="A320:AI320"/>
    <mergeCell ref="A321:AI321"/>
    <mergeCell ref="A311:R311"/>
    <mergeCell ref="T311:X311"/>
    <mergeCell ref="Z311:AD311"/>
    <mergeCell ref="AE311:AI311"/>
    <mergeCell ref="A312:R312"/>
    <mergeCell ref="T312:X312"/>
    <mergeCell ref="Z312:AD312"/>
    <mergeCell ref="AE312:AI312"/>
    <mergeCell ref="A313:R313"/>
    <mergeCell ref="T313:X313"/>
    <mergeCell ref="Z313:AD313"/>
    <mergeCell ref="AE313:AI313"/>
    <mergeCell ref="A315:R315"/>
    <mergeCell ref="T315:X315"/>
    <mergeCell ref="Z315:AD315"/>
    <mergeCell ref="AE315:AI315"/>
    <mergeCell ref="A316:R316"/>
    <mergeCell ref="T316:X316"/>
    <mergeCell ref="Y316:AD316"/>
    <mergeCell ref="AE316:AI316"/>
    <mergeCell ref="A305:AD305"/>
    <mergeCell ref="AF305:AI305"/>
    <mergeCell ref="A306:AI306"/>
    <mergeCell ref="A307:G307"/>
    <mergeCell ref="I307:M307"/>
    <mergeCell ref="N307:R307"/>
    <mergeCell ref="T307:X307"/>
    <mergeCell ref="Y307:AD307"/>
    <mergeCell ref="AF307:AI307"/>
    <mergeCell ref="A308:AI308"/>
    <mergeCell ref="A309:R309"/>
    <mergeCell ref="S309:X309"/>
    <mergeCell ref="Y309:AD309"/>
    <mergeCell ref="AE309:AI309"/>
    <mergeCell ref="A310:R310"/>
    <mergeCell ref="T310:X310"/>
    <mergeCell ref="Z310:AD310"/>
    <mergeCell ref="AE310:AI310"/>
    <mergeCell ref="A299:AI299"/>
    <mergeCell ref="A300:AD300"/>
    <mergeCell ref="AF300:AI300"/>
    <mergeCell ref="A301:R301"/>
    <mergeCell ref="T301:X301"/>
    <mergeCell ref="Z301:AD301"/>
    <mergeCell ref="AF301:AI301"/>
    <mergeCell ref="A302:G302"/>
    <mergeCell ref="I302:M302"/>
    <mergeCell ref="N302:AD302"/>
    <mergeCell ref="AF302:AI302"/>
    <mergeCell ref="A303:G303"/>
    <mergeCell ref="I303:M303"/>
    <mergeCell ref="N303:AD303"/>
    <mergeCell ref="AF303:AI303"/>
    <mergeCell ref="A304:AD304"/>
    <mergeCell ref="AF304:AI304"/>
    <mergeCell ref="A292:R292"/>
    <mergeCell ref="T292:X292"/>
    <mergeCell ref="Z292:AD292"/>
    <mergeCell ref="AF292:AI292"/>
    <mergeCell ref="A293:R293"/>
    <mergeCell ref="T293:X293"/>
    <mergeCell ref="Z293:AD293"/>
    <mergeCell ref="AF293:AI293"/>
    <mergeCell ref="A294:AD294"/>
    <mergeCell ref="AF294:AI294"/>
    <mergeCell ref="A295:AD295"/>
    <mergeCell ref="AF295:AI295"/>
    <mergeCell ref="A296:AD296"/>
    <mergeCell ref="AF296:AI296"/>
    <mergeCell ref="A297:AD297"/>
    <mergeCell ref="AF297:AI297"/>
    <mergeCell ref="A298:AD298"/>
    <mergeCell ref="AF298:AI298"/>
    <mergeCell ref="A287:AI287"/>
    <mergeCell ref="A288:R288"/>
    <mergeCell ref="S288:X288"/>
    <mergeCell ref="Y288:AD288"/>
    <mergeCell ref="AE288:AI288"/>
    <mergeCell ref="A289:R289"/>
    <mergeCell ref="T289:X289"/>
    <mergeCell ref="Z289:AD289"/>
    <mergeCell ref="AF289:AI289"/>
    <mergeCell ref="A290:R290"/>
    <mergeCell ref="T290:X290"/>
    <mergeCell ref="Z290:AD290"/>
    <mergeCell ref="AF290:AI290"/>
    <mergeCell ref="A291:R291"/>
    <mergeCell ref="T291:X291"/>
    <mergeCell ref="Z291:AD291"/>
    <mergeCell ref="AF291:AI291"/>
    <mergeCell ref="A282:L282"/>
    <mergeCell ref="N282:Q282"/>
    <mergeCell ref="S282:W282"/>
    <mergeCell ref="Y282:AC282"/>
    <mergeCell ref="AD282:AH282"/>
    <mergeCell ref="A283:L283"/>
    <mergeCell ref="N283:Q283"/>
    <mergeCell ref="S283:W283"/>
    <mergeCell ref="Y283:AC283"/>
    <mergeCell ref="AD283:AH283"/>
    <mergeCell ref="A284:L284"/>
    <mergeCell ref="N284:Q284"/>
    <mergeCell ref="S284:W284"/>
    <mergeCell ref="Y284:AC284"/>
    <mergeCell ref="AE284:AH284"/>
    <mergeCell ref="A285:AI285"/>
    <mergeCell ref="A286:AI286"/>
    <mergeCell ref="A275:AD275"/>
    <mergeCell ref="AF275:AI275"/>
    <mergeCell ref="A276:AI276"/>
    <mergeCell ref="A277:AI277"/>
    <mergeCell ref="A278:L279"/>
    <mergeCell ref="M278:Q279"/>
    <mergeCell ref="R278:W279"/>
    <mergeCell ref="X278:AH278"/>
    <mergeCell ref="AI278:AI279"/>
    <mergeCell ref="X279:AC279"/>
    <mergeCell ref="AD279:AH279"/>
    <mergeCell ref="A280:L280"/>
    <mergeCell ref="N280:Q280"/>
    <mergeCell ref="S280:W280"/>
    <mergeCell ref="Y280:AC280"/>
    <mergeCell ref="AE280:AH280"/>
    <mergeCell ref="A281:L281"/>
    <mergeCell ref="N281:Q281"/>
    <mergeCell ref="S281:W281"/>
    <mergeCell ref="Y281:AC281"/>
    <mergeCell ref="AE281:AH281"/>
    <mergeCell ref="A266:AD266"/>
    <mergeCell ref="AF266:AI266"/>
    <mergeCell ref="A267:AD267"/>
    <mergeCell ref="AF267:AI267"/>
    <mergeCell ref="A268:AD268"/>
    <mergeCell ref="AF268:AI268"/>
    <mergeCell ref="A269:AD269"/>
    <mergeCell ref="AF269:AI269"/>
    <mergeCell ref="A270:AD270"/>
    <mergeCell ref="AF270:AI270"/>
    <mergeCell ref="A271:AI271"/>
    <mergeCell ref="A272:AD272"/>
    <mergeCell ref="AF272:AI272"/>
    <mergeCell ref="A273:AD273"/>
    <mergeCell ref="AF273:AI273"/>
    <mergeCell ref="A274:AD274"/>
    <mergeCell ref="AF274:AI274"/>
    <mergeCell ref="A257:AD257"/>
    <mergeCell ref="AF257:AI257"/>
    <mergeCell ref="A258:AD258"/>
    <mergeCell ref="AF258:AI258"/>
    <mergeCell ref="A259:AD259"/>
    <mergeCell ref="AF259:AI259"/>
    <mergeCell ref="A260:AD260"/>
    <mergeCell ref="AF260:AI260"/>
    <mergeCell ref="A261:AD261"/>
    <mergeCell ref="AF261:AI261"/>
    <mergeCell ref="A262:AD262"/>
    <mergeCell ref="AF262:AI262"/>
    <mergeCell ref="A263:AD263"/>
    <mergeCell ref="AF263:AI263"/>
    <mergeCell ref="A264:AI264"/>
    <mergeCell ref="A265:AD265"/>
    <mergeCell ref="AF265:AI265"/>
    <mergeCell ref="A246:AD246"/>
    <mergeCell ref="AF246:AI246"/>
    <mergeCell ref="A247:AI247"/>
    <mergeCell ref="AF248:AI248"/>
    <mergeCell ref="AF249:AI249"/>
    <mergeCell ref="AF250:AI250"/>
    <mergeCell ref="AF251:AI251"/>
    <mergeCell ref="AF252:AI252"/>
    <mergeCell ref="M248:P248"/>
    <mergeCell ref="M249:P249"/>
    <mergeCell ref="M250:P250"/>
    <mergeCell ref="M251:P251"/>
    <mergeCell ref="M252:P252"/>
    <mergeCell ref="A254:AI254"/>
    <mergeCell ref="A255:AD255"/>
    <mergeCell ref="AF255:AI255"/>
    <mergeCell ref="A256:AD256"/>
    <mergeCell ref="AF256:AI256"/>
    <mergeCell ref="M253:P253"/>
    <mergeCell ref="Q248:AD248"/>
    <mergeCell ref="Q249:AD249"/>
    <mergeCell ref="Q250:AD250"/>
    <mergeCell ref="Q251:AD251"/>
    <mergeCell ref="Q252:AD252"/>
    <mergeCell ref="A248:K248"/>
    <mergeCell ref="A249:K249"/>
    <mergeCell ref="A250:K250"/>
    <mergeCell ref="A251:K251"/>
    <mergeCell ref="A252:K252"/>
    <mergeCell ref="A253:K253"/>
    <mergeCell ref="A222:AD222"/>
    <mergeCell ref="AF222:AI222"/>
    <mergeCell ref="A223:AD223"/>
    <mergeCell ref="AF223:AI223"/>
    <mergeCell ref="A224:AI224"/>
    <mergeCell ref="A225:AD225"/>
    <mergeCell ref="AE225:AI225"/>
    <mergeCell ref="A231:AD231"/>
    <mergeCell ref="AF231:AI231"/>
    <mergeCell ref="A232:AI232"/>
    <mergeCell ref="A233:AI233"/>
    <mergeCell ref="A234:AC234"/>
    <mergeCell ref="AE234:AH234"/>
    <mergeCell ref="A235:AC235"/>
    <mergeCell ref="AE235:AH235"/>
    <mergeCell ref="A236:AC236"/>
    <mergeCell ref="AE236:AH236"/>
    <mergeCell ref="A226:AD226"/>
    <mergeCell ref="AF226:AI226"/>
    <mergeCell ref="A227:AD227"/>
    <mergeCell ref="AF227:AI227"/>
    <mergeCell ref="A228:AI228"/>
    <mergeCell ref="A229:AD229"/>
    <mergeCell ref="AF229:AI229"/>
    <mergeCell ref="A230:AD230"/>
    <mergeCell ref="AF230:AI230"/>
    <mergeCell ref="A206:AC206"/>
    <mergeCell ref="AE206:AH206"/>
    <mergeCell ref="A207:AC207"/>
    <mergeCell ref="AE207:AH207"/>
    <mergeCell ref="A208:AC208"/>
    <mergeCell ref="AE208:AH208"/>
    <mergeCell ref="A209:AC209"/>
    <mergeCell ref="AE209:AH209"/>
    <mergeCell ref="A210:AI210"/>
    <mergeCell ref="A211:AI211"/>
    <mergeCell ref="A212:AI212"/>
    <mergeCell ref="A213:AD213"/>
    <mergeCell ref="AE213:AI213"/>
    <mergeCell ref="A214:AD214"/>
    <mergeCell ref="AF214:AI214"/>
    <mergeCell ref="A215:AD215"/>
    <mergeCell ref="AF215:AI215"/>
    <mergeCell ref="A196:AC196"/>
    <mergeCell ref="AE196:AH196"/>
    <mergeCell ref="A197:AC197"/>
    <mergeCell ref="AE197:AH197"/>
    <mergeCell ref="A198:AI198"/>
    <mergeCell ref="A199:AC199"/>
    <mergeCell ref="AE199:AH199"/>
    <mergeCell ref="A200:AC200"/>
    <mergeCell ref="AE200:AH200"/>
    <mergeCell ref="A201:AC201"/>
    <mergeCell ref="AE201:AH201"/>
    <mergeCell ref="A202:AI202"/>
    <mergeCell ref="A203:AI203"/>
    <mergeCell ref="A204:AC204"/>
    <mergeCell ref="AE204:AH204"/>
    <mergeCell ref="A205:AC205"/>
    <mergeCell ref="AE205:AH205"/>
    <mergeCell ref="A185:AI185"/>
    <mergeCell ref="A186:AI186"/>
    <mergeCell ref="A187:AC187"/>
    <mergeCell ref="AE187:AH187"/>
    <mergeCell ref="A188:AC188"/>
    <mergeCell ref="AE188:AH188"/>
    <mergeCell ref="A189:AC189"/>
    <mergeCell ref="AE189:AH189"/>
    <mergeCell ref="A190:AC190"/>
    <mergeCell ref="AE190:AH190"/>
    <mergeCell ref="A191:AC191"/>
    <mergeCell ref="AE191:AH191"/>
    <mergeCell ref="A192:AC192"/>
    <mergeCell ref="AE192:AH192"/>
    <mergeCell ref="A193:AC193"/>
    <mergeCell ref="AE193:AH193"/>
    <mergeCell ref="A194:AC194"/>
    <mergeCell ref="AE194:AH194"/>
    <mergeCell ref="A179:U179"/>
    <mergeCell ref="W179:AA179"/>
    <mergeCell ref="A180:U180"/>
    <mergeCell ref="W180:AA180"/>
    <mergeCell ref="A181:U181"/>
    <mergeCell ref="W181:AA181"/>
    <mergeCell ref="AD181:AH181"/>
    <mergeCell ref="A182:U182"/>
    <mergeCell ref="W182:AA182"/>
    <mergeCell ref="AD182:AH182"/>
    <mergeCell ref="A183:U183"/>
    <mergeCell ref="V183:AA184"/>
    <mergeCell ref="AB183:AI184"/>
    <mergeCell ref="A184:B184"/>
    <mergeCell ref="C184:U184"/>
    <mergeCell ref="A173:U173"/>
    <mergeCell ref="W173:AA173"/>
    <mergeCell ref="A174:U174"/>
    <mergeCell ref="W174:AA174"/>
    <mergeCell ref="A175:U175"/>
    <mergeCell ref="W175:AA175"/>
    <mergeCell ref="A176:U176"/>
    <mergeCell ref="W176:AA176"/>
    <mergeCell ref="A177:U177"/>
    <mergeCell ref="W177:AA177"/>
    <mergeCell ref="A178:U178"/>
    <mergeCell ref="W178:AA178"/>
    <mergeCell ref="A172:U172"/>
    <mergeCell ref="W172:AA172"/>
    <mergeCell ref="A155:R155"/>
    <mergeCell ref="T155:AC155"/>
    <mergeCell ref="AE155:AH155"/>
    <mergeCell ref="B156:M156"/>
    <mergeCell ref="O156:Q156"/>
    <mergeCell ref="T156:AC156"/>
    <mergeCell ref="AE156:AH156"/>
    <mergeCell ref="A157:R157"/>
    <mergeCell ref="S157:AI157"/>
    <mergeCell ref="A158:M158"/>
    <mergeCell ref="N158:R158"/>
    <mergeCell ref="S158:AI158"/>
    <mergeCell ref="B159:M159"/>
    <mergeCell ref="O159:R159"/>
    <mergeCell ref="T159:AC159"/>
    <mergeCell ref="AE159:AH159"/>
    <mergeCell ref="A160:A164"/>
    <mergeCell ref="B160:M164"/>
    <mergeCell ref="S153:AI153"/>
    <mergeCell ref="B154:M154"/>
    <mergeCell ref="O154:Q154"/>
    <mergeCell ref="T154:AC154"/>
    <mergeCell ref="AE154:AH154"/>
    <mergeCell ref="A165:AI165"/>
    <mergeCell ref="A166:AI166"/>
    <mergeCell ref="A167:AI167"/>
    <mergeCell ref="A168:U168"/>
    <mergeCell ref="V168:AI168"/>
    <mergeCell ref="A169:U169"/>
    <mergeCell ref="W169:AA169"/>
    <mergeCell ref="AD169:AH169"/>
    <mergeCell ref="A170:U170"/>
    <mergeCell ref="W170:AA170"/>
    <mergeCell ref="A171:U171"/>
    <mergeCell ref="W171:AA171"/>
    <mergeCell ref="B140:AC140"/>
    <mergeCell ref="AE140:AH140"/>
    <mergeCell ref="B141:AC141"/>
    <mergeCell ref="AE141:AH141"/>
    <mergeCell ref="B142:AC142"/>
    <mergeCell ref="AE142:AH142"/>
    <mergeCell ref="O160:R160"/>
    <mergeCell ref="S160:AI160"/>
    <mergeCell ref="O161:R161"/>
    <mergeCell ref="T161:AC161"/>
    <mergeCell ref="AE161:AH161"/>
    <mergeCell ref="O162:R162"/>
    <mergeCell ref="S162:AI162"/>
    <mergeCell ref="O163:R163"/>
    <mergeCell ref="T163:AC163"/>
    <mergeCell ref="AE163:AH163"/>
    <mergeCell ref="O164:R164"/>
    <mergeCell ref="S164:AI164"/>
    <mergeCell ref="A146:AI146"/>
    <mergeCell ref="B147:AC147"/>
    <mergeCell ref="AE147:AH147"/>
    <mergeCell ref="B148:AC148"/>
    <mergeCell ref="AE148:AH148"/>
    <mergeCell ref="B149:AC149"/>
    <mergeCell ref="AE149:AH149"/>
    <mergeCell ref="B150:AC150"/>
    <mergeCell ref="AE150:AH150"/>
    <mergeCell ref="A151:AI151"/>
    <mergeCell ref="A152:AD152"/>
    <mergeCell ref="AE152:AI152"/>
    <mergeCell ref="B153:M153"/>
    <mergeCell ref="O153:Q153"/>
    <mergeCell ref="B126:AC126"/>
    <mergeCell ref="AE126:AH126"/>
    <mergeCell ref="B135:M135"/>
    <mergeCell ref="O135:R135"/>
    <mergeCell ref="S135:W135"/>
    <mergeCell ref="Y135:AC135"/>
    <mergeCell ref="AE135:AH135"/>
    <mergeCell ref="B136:M136"/>
    <mergeCell ref="O136:R136"/>
    <mergeCell ref="S136:W136"/>
    <mergeCell ref="Y136:AC136"/>
    <mergeCell ref="AE136:AH136"/>
    <mergeCell ref="B134:AC134"/>
    <mergeCell ref="AE134:AH134"/>
    <mergeCell ref="B137:AC137"/>
    <mergeCell ref="AE137:AH137"/>
    <mergeCell ref="B139:AC139"/>
    <mergeCell ref="AE139:AH139"/>
    <mergeCell ref="B138:AC138"/>
    <mergeCell ref="AE138:AH138"/>
    <mergeCell ref="B103:Q103"/>
    <mergeCell ref="S103:W103"/>
    <mergeCell ref="Y103:AC103"/>
    <mergeCell ref="AE103:AH103"/>
    <mergeCell ref="B104:Q104"/>
    <mergeCell ref="S104:W104"/>
    <mergeCell ref="Y104:AC104"/>
    <mergeCell ref="AE104:AH104"/>
    <mergeCell ref="B105:Q105"/>
    <mergeCell ref="S105:W105"/>
    <mergeCell ref="X105:AC105"/>
    <mergeCell ref="AE105:AH105"/>
    <mergeCell ref="B114:AC114"/>
    <mergeCell ref="AE114:AH114"/>
    <mergeCell ref="B115:AC115"/>
    <mergeCell ref="AE115:AH115"/>
    <mergeCell ref="A116:AI116"/>
    <mergeCell ref="B98:Q98"/>
    <mergeCell ref="S98:W98"/>
    <mergeCell ref="X98:AC98"/>
    <mergeCell ref="AE98:AH98"/>
    <mergeCell ref="B99:Q99"/>
    <mergeCell ref="S99:W99"/>
    <mergeCell ref="Y99:AC99"/>
    <mergeCell ref="AE99:AH99"/>
    <mergeCell ref="B100:Q100"/>
    <mergeCell ref="S100:W100"/>
    <mergeCell ref="X100:AC100"/>
    <mergeCell ref="AE100:AH100"/>
    <mergeCell ref="B101:Q101"/>
    <mergeCell ref="S101:W101"/>
    <mergeCell ref="X101:AC101"/>
    <mergeCell ref="AE101:AH101"/>
    <mergeCell ref="B102:Q102"/>
    <mergeCell ref="S102:W102"/>
    <mergeCell ref="Y102:AC102"/>
    <mergeCell ref="AE102:AH102"/>
    <mergeCell ref="B93:Q93"/>
    <mergeCell ref="S93:W93"/>
    <mergeCell ref="X93:AC93"/>
    <mergeCell ref="AE93:AH93"/>
    <mergeCell ref="AE94:AH94"/>
    <mergeCell ref="B95:Q95"/>
    <mergeCell ref="S95:W95"/>
    <mergeCell ref="X95:AC95"/>
    <mergeCell ref="AE95:AH95"/>
    <mergeCell ref="B96:Q96"/>
    <mergeCell ref="S96:W96"/>
    <mergeCell ref="Y96:AC96"/>
    <mergeCell ref="AE96:AH96"/>
    <mergeCell ref="B94:AC94"/>
    <mergeCell ref="B97:Q97"/>
    <mergeCell ref="S97:W97"/>
    <mergeCell ref="Y97:AC97"/>
    <mergeCell ref="AE97:AH97"/>
    <mergeCell ref="B83:Q83"/>
    <mergeCell ref="S83:W83"/>
    <mergeCell ref="Y83:AC83"/>
    <mergeCell ref="AE83:AH83"/>
    <mergeCell ref="B84:Q84"/>
    <mergeCell ref="S84:W84"/>
    <mergeCell ref="Y84:AC84"/>
    <mergeCell ref="AE84:AH84"/>
    <mergeCell ref="B85:Q85"/>
    <mergeCell ref="S85:W85"/>
    <mergeCell ref="Y85:AC85"/>
    <mergeCell ref="AE85:AH85"/>
    <mergeCell ref="B86:Q86"/>
    <mergeCell ref="S86:W86"/>
    <mergeCell ref="Y86:AC86"/>
    <mergeCell ref="AE86:AH86"/>
    <mergeCell ref="B92:Q92"/>
    <mergeCell ref="S92:W92"/>
    <mergeCell ref="Y92:AC92"/>
    <mergeCell ref="AE92:AH92"/>
    <mergeCell ref="B74:AC74"/>
    <mergeCell ref="AE74:AH74"/>
    <mergeCell ref="B75:AC75"/>
    <mergeCell ref="AE75:AH75"/>
    <mergeCell ref="B76:AC76"/>
    <mergeCell ref="AE76:AH76"/>
    <mergeCell ref="B77:AC77"/>
    <mergeCell ref="AE77:AH77"/>
    <mergeCell ref="A78:AI78"/>
    <mergeCell ref="A79:AI79"/>
    <mergeCell ref="A80:AI80"/>
    <mergeCell ref="B81:Q81"/>
    <mergeCell ref="R81:W81"/>
    <mergeCell ref="X81:AC81"/>
    <mergeCell ref="AE81:AH81"/>
    <mergeCell ref="B82:Q82"/>
    <mergeCell ref="S82:W82"/>
    <mergeCell ref="Y82:AC82"/>
    <mergeCell ref="AE82:AH82"/>
    <mergeCell ref="B65:AC65"/>
    <mergeCell ref="AE65:AH65"/>
    <mergeCell ref="B66:AC66"/>
    <mergeCell ref="AE66:AH66"/>
    <mergeCell ref="B67:AC67"/>
    <mergeCell ref="AE67:AH67"/>
    <mergeCell ref="B68:AC68"/>
    <mergeCell ref="AE68:AH68"/>
    <mergeCell ref="B69:AC69"/>
    <mergeCell ref="AE69:AH69"/>
    <mergeCell ref="B70:AC70"/>
    <mergeCell ref="AE70:AH70"/>
    <mergeCell ref="B71:AC71"/>
    <mergeCell ref="AE71:AH71"/>
    <mergeCell ref="B72:AC72"/>
    <mergeCell ref="AE72:AH72"/>
    <mergeCell ref="B73:AC73"/>
    <mergeCell ref="AE73:AH73"/>
    <mergeCell ref="B57:AC57"/>
    <mergeCell ref="AE57:AH57"/>
    <mergeCell ref="B58:AC58"/>
    <mergeCell ref="AE58:AH58"/>
    <mergeCell ref="B59:AC59"/>
    <mergeCell ref="AE59:AH59"/>
    <mergeCell ref="B60:AC60"/>
    <mergeCell ref="AE60:AH60"/>
    <mergeCell ref="B61:AC61"/>
    <mergeCell ref="AE61:AH61"/>
    <mergeCell ref="B62:AC62"/>
    <mergeCell ref="AE62:AH62"/>
    <mergeCell ref="A55:AI55"/>
    <mergeCell ref="A54:AI54"/>
    <mergeCell ref="B63:AC63"/>
    <mergeCell ref="AE63:AH63"/>
    <mergeCell ref="B64:AC64"/>
    <mergeCell ref="AE64:AH64"/>
    <mergeCell ref="B48:AC48"/>
    <mergeCell ref="AE48:AH48"/>
    <mergeCell ref="B49:AC49"/>
    <mergeCell ref="AE49:AH49"/>
    <mergeCell ref="B50:AC50"/>
    <mergeCell ref="AE50:AH50"/>
    <mergeCell ref="B51:AC51"/>
    <mergeCell ref="AE51:AH51"/>
    <mergeCell ref="B44:AC44"/>
    <mergeCell ref="AE44:AH44"/>
    <mergeCell ref="B43:AC43"/>
    <mergeCell ref="B52:AC52"/>
    <mergeCell ref="AE52:AH52"/>
    <mergeCell ref="B53:AC53"/>
    <mergeCell ref="AE53:AH53"/>
    <mergeCell ref="B56:AC56"/>
    <mergeCell ref="AE56:AH56"/>
    <mergeCell ref="B40:AC40"/>
    <mergeCell ref="AE40:AH40"/>
    <mergeCell ref="B41:AC41"/>
    <mergeCell ref="AE41:AH41"/>
    <mergeCell ref="B42:K42"/>
    <mergeCell ref="M42:P42"/>
    <mergeCell ref="Q42:W42"/>
    <mergeCell ref="Y42:AC42"/>
    <mergeCell ref="AE42:AH42"/>
    <mergeCell ref="B38:AC38"/>
    <mergeCell ref="AE38:AH38"/>
    <mergeCell ref="B36:AC36"/>
    <mergeCell ref="AE43:AH43"/>
    <mergeCell ref="B45:AC45"/>
    <mergeCell ref="AE45:AH45"/>
    <mergeCell ref="A46:AI46"/>
    <mergeCell ref="A47:AI47"/>
    <mergeCell ref="B33:K33"/>
    <mergeCell ref="M33:P33"/>
    <mergeCell ref="Q33:W33"/>
    <mergeCell ref="Y33:AC33"/>
    <mergeCell ref="AE33:AH33"/>
    <mergeCell ref="B30:Z30"/>
    <mergeCell ref="AB30:AC30"/>
    <mergeCell ref="AE30:AH30"/>
    <mergeCell ref="AB31:AC31"/>
    <mergeCell ref="B31:Z31"/>
    <mergeCell ref="A34:AI34"/>
    <mergeCell ref="A35:AI35"/>
    <mergeCell ref="AE36:AH36"/>
    <mergeCell ref="B37:AC37"/>
    <mergeCell ref="AE37:AH37"/>
    <mergeCell ref="B39:AC39"/>
    <mergeCell ref="AE39:AH39"/>
    <mergeCell ref="B19:AC19"/>
    <mergeCell ref="AE19:AH19"/>
    <mergeCell ref="B20:Z20"/>
    <mergeCell ref="AB20:AC20"/>
    <mergeCell ref="AE20:AH20"/>
    <mergeCell ref="B24:P24"/>
    <mergeCell ref="R24:S24"/>
    <mergeCell ref="U24:W24"/>
    <mergeCell ref="Y24:Z24"/>
    <mergeCell ref="AB24:AC24"/>
    <mergeCell ref="AE24:AH24"/>
    <mergeCell ref="B29:W29"/>
    <mergeCell ref="Y29:Z29"/>
    <mergeCell ref="AB29:AC29"/>
    <mergeCell ref="AE29:AH29"/>
    <mergeCell ref="AE31:AH31"/>
    <mergeCell ref="B32:K32"/>
    <mergeCell ref="M32:P32"/>
    <mergeCell ref="Q32:W32"/>
    <mergeCell ref="Y32:AC32"/>
    <mergeCell ref="AE32:AH32"/>
    <mergeCell ref="U8:W8"/>
    <mergeCell ref="Y8:Z8"/>
    <mergeCell ref="AB8:AC8"/>
    <mergeCell ref="AE8:AH8"/>
    <mergeCell ref="B9:AC9"/>
    <mergeCell ref="AE9:AH9"/>
    <mergeCell ref="B10:Z10"/>
    <mergeCell ref="AB10:AC10"/>
    <mergeCell ref="AE10:AH10"/>
    <mergeCell ref="B11:P11"/>
    <mergeCell ref="R11:S11"/>
    <mergeCell ref="U11:W11"/>
    <mergeCell ref="Y11:Z11"/>
    <mergeCell ref="AB11:AC11"/>
    <mergeCell ref="AE11:AH11"/>
    <mergeCell ref="B18:P18"/>
    <mergeCell ref="R18:S18"/>
    <mergeCell ref="U18:W18"/>
    <mergeCell ref="Y18:Z18"/>
    <mergeCell ref="AB18:AC18"/>
    <mergeCell ref="AE18:AH18"/>
    <mergeCell ref="Y15:Z15"/>
    <mergeCell ref="AB15:AC15"/>
    <mergeCell ref="AE15:AH15"/>
    <mergeCell ref="B16:Z16"/>
    <mergeCell ref="AB16:AC16"/>
    <mergeCell ref="AE16:AH16"/>
    <mergeCell ref="B17:W17"/>
    <mergeCell ref="Y17:Z17"/>
    <mergeCell ref="AB17:AC17"/>
    <mergeCell ref="AE17:AH17"/>
    <mergeCell ref="A195:AC195"/>
    <mergeCell ref="AE195:AH195"/>
    <mergeCell ref="A216:AI216"/>
    <mergeCell ref="A217:AD217"/>
    <mergeCell ref="AE217:AI217"/>
    <mergeCell ref="A218:AD218"/>
    <mergeCell ref="AF218:AI218"/>
    <mergeCell ref="A219:AD219"/>
    <mergeCell ref="AF219:AI219"/>
    <mergeCell ref="A220:AI220"/>
    <mergeCell ref="A221:AD221"/>
    <mergeCell ref="AE221:AI221"/>
    <mergeCell ref="A1:AI1"/>
    <mergeCell ref="A2:AI2"/>
    <mergeCell ref="A3:P5"/>
    <mergeCell ref="Q3:AC3"/>
    <mergeCell ref="AD3:AI5"/>
    <mergeCell ref="Q4:W4"/>
    <mergeCell ref="X4:AC4"/>
    <mergeCell ref="Q5:S5"/>
    <mergeCell ref="T5:W5"/>
    <mergeCell ref="X5:Z5"/>
    <mergeCell ref="AA5:AC5"/>
    <mergeCell ref="A6:AI6"/>
    <mergeCell ref="B7:P7"/>
    <mergeCell ref="R7:S7"/>
    <mergeCell ref="U7:W7"/>
    <mergeCell ref="Y7:Z7"/>
    <mergeCell ref="AB7:AC7"/>
    <mergeCell ref="AE7:AH7"/>
    <mergeCell ref="B8:P8"/>
    <mergeCell ref="R8:S8"/>
    <mergeCell ref="A237:AC237"/>
    <mergeCell ref="AE237:AH237"/>
    <mergeCell ref="A238:AI238"/>
    <mergeCell ref="A239:AI239"/>
    <mergeCell ref="A240:AI240"/>
    <mergeCell ref="A241:AD241"/>
    <mergeCell ref="AF241:AI241"/>
    <mergeCell ref="A242:AD242"/>
    <mergeCell ref="AF242:AI242"/>
    <mergeCell ref="A243:AD243"/>
    <mergeCell ref="AF243:AI243"/>
    <mergeCell ref="A244:AD244"/>
    <mergeCell ref="AF244:AI244"/>
    <mergeCell ref="A245:AD245"/>
    <mergeCell ref="AF245:AI245"/>
    <mergeCell ref="A11:A17"/>
    <mergeCell ref="B12:Z12"/>
    <mergeCell ref="AB12:AC12"/>
    <mergeCell ref="AE12:AH12"/>
    <mergeCell ref="AB13:AC13"/>
    <mergeCell ref="AE13:AH13"/>
    <mergeCell ref="Y13:Z13"/>
    <mergeCell ref="B13:W13"/>
    <mergeCell ref="B14:P14"/>
    <mergeCell ref="R14:S14"/>
    <mergeCell ref="U14:W14"/>
    <mergeCell ref="Y14:Z14"/>
    <mergeCell ref="AB14:AC14"/>
    <mergeCell ref="AE14:AH14"/>
    <mergeCell ref="B15:P15"/>
    <mergeCell ref="R15:S15"/>
    <mergeCell ref="U15:W15"/>
    <mergeCell ref="A20:A23"/>
    <mergeCell ref="B21:Z21"/>
    <mergeCell ref="AB21:AC21"/>
    <mergeCell ref="AE21:AH21"/>
    <mergeCell ref="B22:Z22"/>
    <mergeCell ref="AB22:AC22"/>
    <mergeCell ref="AE22:AH22"/>
    <mergeCell ref="B23:AC23"/>
    <mergeCell ref="AE23:AH23"/>
    <mergeCell ref="A24:A28"/>
    <mergeCell ref="B25:P25"/>
    <mergeCell ref="R25:S25"/>
    <mergeCell ref="U25:W25"/>
    <mergeCell ref="Y25:Z25"/>
    <mergeCell ref="AB25:AC25"/>
    <mergeCell ref="AE25:AH25"/>
    <mergeCell ref="B26:P26"/>
    <mergeCell ref="R26:S26"/>
    <mergeCell ref="U26:W26"/>
    <mergeCell ref="Y26:Z26"/>
    <mergeCell ref="AB26:AC26"/>
    <mergeCell ref="AE26:AH26"/>
    <mergeCell ref="B27:AC27"/>
    <mergeCell ref="AE27:AH27"/>
    <mergeCell ref="B28:P28"/>
    <mergeCell ref="R28:S28"/>
    <mergeCell ref="U28:W28"/>
    <mergeCell ref="Y28:Z28"/>
    <mergeCell ref="AB28:AC28"/>
    <mergeCell ref="AE28:AH28"/>
    <mergeCell ref="A86:A91"/>
    <mergeCell ref="B87:Q87"/>
    <mergeCell ref="S87:W87"/>
    <mergeCell ref="Y87:AC87"/>
    <mergeCell ref="AE87:AH87"/>
    <mergeCell ref="B88:Q88"/>
    <mergeCell ref="S88:W88"/>
    <mergeCell ref="Y88:AC88"/>
    <mergeCell ref="AE88:AH88"/>
    <mergeCell ref="B89:Q89"/>
    <mergeCell ref="S89:W89"/>
    <mergeCell ref="Y89:AC89"/>
    <mergeCell ref="AE89:AH89"/>
    <mergeCell ref="B90:Q90"/>
    <mergeCell ref="S90:W90"/>
    <mergeCell ref="Y90:AC90"/>
    <mergeCell ref="AE90:AH90"/>
    <mergeCell ref="B91:Q91"/>
    <mergeCell ref="S91:W91"/>
    <mergeCell ref="AE91:AH91"/>
    <mergeCell ref="X91:AC91"/>
    <mergeCell ref="B125:AC125"/>
    <mergeCell ref="AE125:AH125"/>
    <mergeCell ref="B106:AC106"/>
    <mergeCell ref="AE106:AH106"/>
    <mergeCell ref="B107:AC107"/>
    <mergeCell ref="AE107:AH107"/>
    <mergeCell ref="B108:AC108"/>
    <mergeCell ref="AE108:AH108"/>
    <mergeCell ref="B109:AC109"/>
    <mergeCell ref="AE109:AH109"/>
    <mergeCell ref="B110:AC110"/>
    <mergeCell ref="AE110:AH110"/>
    <mergeCell ref="B111:AC111"/>
    <mergeCell ref="AE111:AH111"/>
    <mergeCell ref="B112:AC112"/>
    <mergeCell ref="AE112:AH112"/>
    <mergeCell ref="B113:AC113"/>
    <mergeCell ref="AE113:AH113"/>
    <mergeCell ref="A117:AI117"/>
    <mergeCell ref="B118:Q118"/>
    <mergeCell ref="S118:W118"/>
    <mergeCell ref="Y118:AC118"/>
    <mergeCell ref="AE118:AH118"/>
    <mergeCell ref="AE119:AH119"/>
    <mergeCell ref="B143:AC143"/>
    <mergeCell ref="AE143:AH143"/>
    <mergeCell ref="B144:AC144"/>
    <mergeCell ref="AE144:AH144"/>
    <mergeCell ref="B145:AC145"/>
    <mergeCell ref="AE145:AH145"/>
    <mergeCell ref="A119:A123"/>
    <mergeCell ref="B127:AC127"/>
    <mergeCell ref="AE127:AH127"/>
    <mergeCell ref="B128:AC128"/>
    <mergeCell ref="AE128:AH128"/>
    <mergeCell ref="B129:AC129"/>
    <mergeCell ref="AE129:AH129"/>
    <mergeCell ref="B130:AC130"/>
    <mergeCell ref="AE130:AH130"/>
    <mergeCell ref="B131:AC131"/>
    <mergeCell ref="AE131:AH131"/>
    <mergeCell ref="B132:AC132"/>
    <mergeCell ref="AE132:AH132"/>
    <mergeCell ref="B133:AC133"/>
    <mergeCell ref="AE133:AH133"/>
    <mergeCell ref="B120:AC120"/>
    <mergeCell ref="AE120:AH120"/>
    <mergeCell ref="B124:AC124"/>
    <mergeCell ref="AE124:AH124"/>
    <mergeCell ref="B119:AC119"/>
    <mergeCell ref="B121:AC121"/>
    <mergeCell ref="AE121:AH121"/>
    <mergeCell ref="B122:AC122"/>
    <mergeCell ref="AE122:AH122"/>
    <mergeCell ref="B123:AC123"/>
    <mergeCell ref="AE123:AH123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Footer>&amp;Rwww.alcayaauditores.cl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06E00-59BB-4F48-BEB5-13E4D2C5EC07}">
  <dimension ref="B1:L100"/>
  <sheetViews>
    <sheetView zoomScale="120" zoomScaleNormal="120" workbookViewId="0">
      <selection activeCell="C6" sqref="C6"/>
    </sheetView>
  </sheetViews>
  <sheetFormatPr baseColWidth="10" defaultColWidth="16.83203125" defaultRowHeight="15" customHeight="1"/>
  <cols>
    <col min="1" max="1" width="12.5" style="78" customWidth="1"/>
    <col min="2" max="2" width="15.1640625" style="78" customWidth="1"/>
    <col min="3" max="3" width="15.33203125" style="78" customWidth="1"/>
    <col min="4" max="4" width="12.5" style="78" customWidth="1"/>
    <col min="5" max="5" width="14.1640625" style="78" customWidth="1"/>
    <col min="6" max="6" width="16.83203125" style="78" customWidth="1"/>
    <col min="7" max="8" width="12.5" style="78" customWidth="1"/>
    <col min="9" max="9" width="15" style="78" customWidth="1"/>
    <col min="10" max="10" width="15.33203125" style="78" customWidth="1"/>
    <col min="11" max="11" width="12.5" style="78" customWidth="1"/>
    <col min="12" max="16384" width="16.83203125" style="78"/>
  </cols>
  <sheetData>
    <row r="1" spans="2:12" ht="15" customHeight="1" thickBot="1"/>
    <row r="2" spans="2:12" ht="15.75" thickBot="1">
      <c r="B2" s="79" t="s">
        <v>678</v>
      </c>
      <c r="J2" s="78" t="s">
        <v>730</v>
      </c>
      <c r="K2" s="90">
        <v>770592</v>
      </c>
    </row>
    <row r="3" spans="2:12" ht="29.25" customHeight="1" thickBot="1">
      <c r="B3" s="671" t="s">
        <v>638</v>
      </c>
      <c r="C3" s="672"/>
      <c r="D3" s="669" t="s">
        <v>639</v>
      </c>
      <c r="E3" s="669" t="s">
        <v>640</v>
      </c>
      <c r="I3" s="671" t="s">
        <v>638</v>
      </c>
      <c r="J3" s="672"/>
      <c r="K3" s="669" t="s">
        <v>639</v>
      </c>
      <c r="L3" s="669" t="s">
        <v>640</v>
      </c>
    </row>
    <row r="4" spans="2:12" ht="15.75" thickBot="1">
      <c r="B4" s="80" t="s">
        <v>641</v>
      </c>
      <c r="C4" s="80" t="s">
        <v>642</v>
      </c>
      <c r="D4" s="670"/>
      <c r="E4" s="670"/>
      <c r="I4" s="80" t="s">
        <v>641</v>
      </c>
      <c r="J4" s="80" t="s">
        <v>642</v>
      </c>
      <c r="K4" s="670"/>
      <c r="L4" s="670"/>
    </row>
    <row r="5" spans="2:12" ht="15.75" thickBot="1">
      <c r="B5" s="81" t="s">
        <v>643</v>
      </c>
      <c r="C5" s="82">
        <f t="shared" ref="C5:C11" si="0">+J5*$K$2</f>
        <v>10402992</v>
      </c>
      <c r="D5" s="83" t="s">
        <v>644</v>
      </c>
      <c r="E5" s="81" t="s">
        <v>643</v>
      </c>
      <c r="I5" s="92" t="s">
        <v>643</v>
      </c>
      <c r="J5" s="93">
        <v>13.5</v>
      </c>
      <c r="K5" s="94" t="s">
        <v>644</v>
      </c>
      <c r="L5" s="92" t="s">
        <v>643</v>
      </c>
    </row>
    <row r="6" spans="2:12" ht="15.75" thickBot="1">
      <c r="B6" s="82">
        <f t="shared" ref="B6:B12" si="1">+C5+0.01</f>
        <v>10402992.01</v>
      </c>
      <c r="C6" s="82">
        <f t="shared" si="0"/>
        <v>23117760</v>
      </c>
      <c r="D6" s="83">
        <v>0.04</v>
      </c>
      <c r="E6" s="82">
        <f>+L6*$K$2</f>
        <v>416119.68000000005</v>
      </c>
      <c r="I6" s="93">
        <f t="shared" ref="I6:I12" si="2">+J5+0.01</f>
        <v>13.51</v>
      </c>
      <c r="J6" s="93">
        <v>30</v>
      </c>
      <c r="K6" s="96">
        <v>0.04</v>
      </c>
      <c r="L6" s="93">
        <v>0.54</v>
      </c>
    </row>
    <row r="7" spans="2:12" ht="15.75" thickBot="1">
      <c r="B7" s="82">
        <f t="shared" si="1"/>
        <v>23117760.010000002</v>
      </c>
      <c r="C7" s="82">
        <f t="shared" si="0"/>
        <v>38529600</v>
      </c>
      <c r="D7" s="83">
        <v>0.08</v>
      </c>
      <c r="E7" s="82">
        <f t="shared" ref="E7:E11" si="3">+L7*$K$2</f>
        <v>1340830.08</v>
      </c>
      <c r="F7" s="91"/>
      <c r="I7" s="93">
        <f t="shared" si="2"/>
        <v>30.01</v>
      </c>
      <c r="J7" s="93">
        <v>50</v>
      </c>
      <c r="K7" s="96">
        <v>0.08</v>
      </c>
      <c r="L7" s="93">
        <v>1.74</v>
      </c>
    </row>
    <row r="8" spans="2:12" ht="15.75" thickBot="1">
      <c r="B8" s="82">
        <f t="shared" si="1"/>
        <v>38529600.009999998</v>
      </c>
      <c r="C8" s="82">
        <f t="shared" si="0"/>
        <v>53941440</v>
      </c>
      <c r="D8" s="83">
        <v>0.13500000000000001</v>
      </c>
      <c r="E8" s="82">
        <f t="shared" si="3"/>
        <v>3459958.08</v>
      </c>
      <c r="F8" s="91"/>
      <c r="I8" s="93">
        <f t="shared" si="2"/>
        <v>50.01</v>
      </c>
      <c r="J8" s="93">
        <v>70</v>
      </c>
      <c r="K8" s="96">
        <v>0.13500000000000001</v>
      </c>
      <c r="L8" s="93">
        <v>4.49</v>
      </c>
    </row>
    <row r="9" spans="2:12" ht="15.75" thickBot="1">
      <c r="B9" s="82">
        <f t="shared" si="1"/>
        <v>53941440.009999998</v>
      </c>
      <c r="C9" s="82">
        <f t="shared" si="0"/>
        <v>69353280</v>
      </c>
      <c r="D9" s="83">
        <v>0.23</v>
      </c>
      <c r="E9" s="82">
        <f t="shared" si="3"/>
        <v>8584394.8800000008</v>
      </c>
      <c r="F9" s="91"/>
      <c r="I9" s="93">
        <f t="shared" si="2"/>
        <v>70.010000000000005</v>
      </c>
      <c r="J9" s="93">
        <v>90</v>
      </c>
      <c r="K9" s="96">
        <v>0.23</v>
      </c>
      <c r="L9" s="93">
        <v>11.14</v>
      </c>
    </row>
    <row r="10" spans="2:12" ht="15.75" thickBot="1">
      <c r="B10" s="82">
        <f t="shared" si="1"/>
        <v>69353280.010000005</v>
      </c>
      <c r="C10" s="82">
        <f t="shared" si="0"/>
        <v>92471040</v>
      </c>
      <c r="D10" s="83">
        <v>0.30399999999999999</v>
      </c>
      <c r="E10" s="82">
        <f t="shared" si="3"/>
        <v>13716537.6</v>
      </c>
      <c r="F10" s="91"/>
      <c r="I10" s="93">
        <f t="shared" si="2"/>
        <v>90.01</v>
      </c>
      <c r="J10" s="93">
        <v>120</v>
      </c>
      <c r="K10" s="96">
        <v>0.30399999999999999</v>
      </c>
      <c r="L10" s="93">
        <v>17.8</v>
      </c>
    </row>
    <row r="11" spans="2:12" ht="15.75" thickBot="1">
      <c r="B11" s="82">
        <f t="shared" si="1"/>
        <v>92471040.010000005</v>
      </c>
      <c r="C11" s="82">
        <f t="shared" si="0"/>
        <v>238883520</v>
      </c>
      <c r="D11" s="84">
        <v>0.35</v>
      </c>
      <c r="E11" s="82">
        <f t="shared" si="3"/>
        <v>17970205.440000001</v>
      </c>
      <c r="F11" s="91"/>
      <c r="I11" s="93">
        <f t="shared" si="2"/>
        <v>120.01</v>
      </c>
      <c r="J11" s="93">
        <v>310</v>
      </c>
      <c r="K11" s="97">
        <v>0.35</v>
      </c>
      <c r="L11" s="95">
        <v>23.32</v>
      </c>
    </row>
    <row r="12" spans="2:12" ht="15" customHeight="1" thickBot="1">
      <c r="B12" s="82">
        <f t="shared" si="1"/>
        <v>238883520.00999999</v>
      </c>
      <c r="C12" s="85" t="s">
        <v>645</v>
      </c>
      <c r="D12" s="84">
        <v>0.4</v>
      </c>
      <c r="E12" s="82">
        <f>+L12*$K$2</f>
        <v>29916693.216000002</v>
      </c>
      <c r="I12" s="93">
        <f t="shared" si="2"/>
        <v>310.01</v>
      </c>
      <c r="J12" s="95" t="s">
        <v>645</v>
      </c>
      <c r="K12" s="97">
        <v>0.4</v>
      </c>
      <c r="L12" s="95">
        <v>38.823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6">
    <mergeCell ref="L3:L4"/>
    <mergeCell ref="B3:C3"/>
    <mergeCell ref="D3:D4"/>
    <mergeCell ref="E3:E4"/>
    <mergeCell ref="I3:J3"/>
    <mergeCell ref="K3:K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F22 AT2024</vt:lpstr>
      <vt:lpstr>IGC 2024</vt:lpstr>
      <vt:lpstr>'F22 AT2024'!Área_de_impresión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Leon</dc:creator>
  <cp:lastModifiedBy>Camilo Alcaya</cp:lastModifiedBy>
  <dcterms:created xsi:type="dcterms:W3CDTF">2023-01-20T12:24:02Z</dcterms:created>
  <dcterms:modified xsi:type="dcterms:W3CDTF">2024-01-13T13:12:00Z</dcterms:modified>
</cp:coreProperties>
</file>